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Экономисты\1. ПФХД ОБЩАЯ\ШКОЛЫ\37 школа\2023\4.06.02.2023\"/>
    </mc:Choice>
  </mc:AlternateContent>
  <bookViews>
    <workbookView xWindow="0" yWindow="0" windowWidth="13035" windowHeight="12705"/>
  </bookViews>
  <sheets>
    <sheet name="раздел 1" sheetId="1" r:id="rId1"/>
    <sheet name="раздел 2" sheetId="2" r:id="rId2"/>
    <sheet name="Расшифровка (доход)" sheetId="3" r:id="rId3"/>
    <sheet name="Расшифровка (расход)" sheetId="4" r:id="rId4"/>
  </sheets>
  <definedNames>
    <definedName name="_xlnm.Print_Titles" localSheetId="0">'раздел 1'!$35:$37</definedName>
    <definedName name="_xlnm.Print_Titles" localSheetId="1">'раздел 2'!$4:$6</definedName>
    <definedName name="_xlnm.Print_Area" localSheetId="0">'раздел 1'!$A$1:$H$115</definedName>
    <definedName name="_xlnm.Print_Area" localSheetId="1">'раздел 2'!$A$1:$J$61</definedName>
    <definedName name="_xlnm.Print_Area" localSheetId="3">'Расшифровка (расход)'!$A$1:$Q$358</definedName>
  </definedNames>
  <calcPr calcId="162913"/>
</workbook>
</file>

<file path=xl/calcChain.xml><?xml version="1.0" encoding="utf-8"?>
<calcChain xmlns="http://schemas.openxmlformats.org/spreadsheetml/2006/main">
  <c r="O107" i="3" l="1"/>
  <c r="O15" i="3" s="1"/>
  <c r="O17" i="3"/>
  <c r="P288" i="4"/>
  <c r="M89" i="4" l="1"/>
  <c r="M82" i="4"/>
  <c r="O148" i="4" l="1"/>
  <c r="P38" i="4" l="1"/>
  <c r="M64" i="4"/>
  <c r="M38" i="4"/>
  <c r="Q288" i="4"/>
  <c r="G11" i="2"/>
  <c r="M123" i="4" l="1"/>
  <c r="M83" i="4"/>
  <c r="O11" i="3"/>
  <c r="L241" i="4" l="1"/>
  <c r="M126" i="4"/>
  <c r="R64" i="4" l="1"/>
  <c r="O146" i="4" l="1"/>
  <c r="M73" i="4"/>
  <c r="J342" i="4" l="1"/>
  <c r="J155" i="3"/>
  <c r="M184" i="4"/>
  <c r="P148" i="4" l="1"/>
  <c r="P124" i="4"/>
  <c r="N113" i="3" l="1"/>
  <c r="L130" i="3"/>
  <c r="M108" i="4" l="1"/>
  <c r="M113" i="4" l="1"/>
  <c r="M119" i="4" l="1"/>
  <c r="L168" i="4" l="1"/>
  <c r="L132" i="3"/>
  <c r="J339" i="4" l="1"/>
  <c r="J152" i="3"/>
  <c r="O104" i="3" l="1"/>
  <c r="A52" i="2"/>
  <c r="M80" i="4" l="1"/>
  <c r="M62" i="4" l="1"/>
  <c r="M12" i="4" l="1"/>
  <c r="O234" i="4" l="1"/>
  <c r="O227" i="4" s="1"/>
  <c r="L133" i="3" l="1"/>
  <c r="M301" i="4" l="1"/>
  <c r="L308" i="4"/>
  <c r="L251" i="4"/>
  <c r="L250" i="4"/>
  <c r="E48" i="1" l="1"/>
  <c r="L107" i="3" l="1"/>
  <c r="L131" i="3"/>
  <c r="L117" i="3"/>
  <c r="L115" i="3"/>
  <c r="O113" i="3"/>
  <c r="L113" i="3" s="1"/>
  <c r="L18" i="3" l="1"/>
  <c r="L11" i="3"/>
  <c r="B345" i="4"/>
  <c r="B158" i="3"/>
  <c r="G31" i="2"/>
  <c r="F38" i="1" l="1"/>
  <c r="G38" i="1"/>
  <c r="E44" i="1" l="1"/>
  <c r="M17" i="3" l="1"/>
  <c r="N17" i="3"/>
  <c r="M10" i="3" l="1"/>
  <c r="N10" i="3"/>
  <c r="N15" i="3"/>
  <c r="O10" i="3"/>
  <c r="L10" i="3" l="1"/>
  <c r="L64" i="4"/>
  <c r="S65" i="4" s="1"/>
  <c r="M286" i="4" l="1"/>
  <c r="E53" i="1" l="1"/>
  <c r="L165" i="4" l="1"/>
  <c r="L123" i="4" l="1"/>
  <c r="L112" i="4"/>
  <c r="M124" i="4"/>
  <c r="M107" i="4" s="1"/>
  <c r="L209" i="4" l="1"/>
  <c r="L38" i="4" l="1"/>
  <c r="M37" i="4" l="1"/>
  <c r="M36" i="4" s="1"/>
  <c r="L117" i="4" l="1"/>
  <c r="P289" i="4" l="1"/>
  <c r="L163" i="4"/>
  <c r="L149" i="4"/>
  <c r="L161" i="4"/>
  <c r="L129" i="4"/>
  <c r="L111" i="4"/>
  <c r="L109" i="4"/>
  <c r="L141" i="4"/>
  <c r="L139" i="4"/>
  <c r="L121" i="4" l="1"/>
  <c r="L122" i="4"/>
  <c r="M137" i="4" l="1"/>
  <c r="M127" i="4"/>
  <c r="L126" i="4" l="1"/>
  <c r="N12" i="4" l="1"/>
  <c r="L335" i="4" l="1"/>
  <c r="L317" i="4"/>
  <c r="L186" i="4"/>
  <c r="L172" i="4"/>
  <c r="L158" i="4"/>
  <c r="L142" i="4"/>
  <c r="L103" i="4"/>
  <c r="L60" i="4"/>
  <c r="L13" i="4"/>
  <c r="L52" i="4"/>
  <c r="N108" i="4" l="1"/>
  <c r="N140" i="4"/>
  <c r="O140" i="4"/>
  <c r="Q140" i="4"/>
  <c r="M140" i="4"/>
  <c r="N137" i="4"/>
  <c r="O137" i="4"/>
  <c r="P137" i="4"/>
  <c r="Q137" i="4"/>
  <c r="N127" i="4"/>
  <c r="O127" i="4"/>
  <c r="P127" i="4"/>
  <c r="P106" i="4" s="1"/>
  <c r="Q127" i="4"/>
  <c r="N124" i="4"/>
  <c r="O124" i="4"/>
  <c r="Q124" i="4"/>
  <c r="N119" i="4"/>
  <c r="O119" i="4"/>
  <c r="P119" i="4"/>
  <c r="Q119" i="4"/>
  <c r="N113" i="4"/>
  <c r="O113" i="4"/>
  <c r="L113" i="4" s="1"/>
  <c r="Q113" i="4"/>
  <c r="O108" i="4"/>
  <c r="Q108" i="4"/>
  <c r="L137" i="4" l="1"/>
  <c r="L140" i="4"/>
  <c r="O107" i="4"/>
  <c r="O106" i="4" s="1"/>
  <c r="Q107" i="4"/>
  <c r="Q106" i="4" s="1"/>
  <c r="N107" i="4"/>
  <c r="N106" i="4" s="1"/>
  <c r="M106" i="4" s="1"/>
  <c r="L160" i="4"/>
  <c r="M156" i="4"/>
  <c r="N156" i="4"/>
  <c r="O156" i="4"/>
  <c r="P156" i="4"/>
  <c r="Q156" i="4"/>
  <c r="L106" i="4" l="1"/>
  <c r="L107" i="4"/>
  <c r="Q12" i="4"/>
  <c r="O12" i="4"/>
  <c r="N144" i="3" l="1"/>
  <c r="O144" i="3"/>
  <c r="M144" i="3"/>
  <c r="N141" i="3"/>
  <c r="O141" i="3"/>
  <c r="E59" i="1" s="1"/>
  <c r="M141" i="3"/>
  <c r="N139" i="3"/>
  <c r="O139" i="3"/>
  <c r="M139" i="3"/>
  <c r="N136" i="3"/>
  <c r="O136" i="3"/>
  <c r="M136" i="3"/>
  <c r="N110" i="3"/>
  <c r="O110" i="3"/>
  <c r="M110" i="3"/>
  <c r="Q332" i="4"/>
  <c r="O332" i="4"/>
  <c r="N332" i="4"/>
  <c r="M332" i="4" s="1"/>
  <c r="N328" i="4"/>
  <c r="M328" i="4" s="1"/>
  <c r="O328" i="4"/>
  <c r="Q328" i="4"/>
  <c r="P328" i="4" s="1"/>
  <c r="N62" i="4"/>
  <c r="Q324" i="4"/>
  <c r="P324" i="4" s="1"/>
  <c r="O324" i="4"/>
  <c r="N324" i="4"/>
  <c r="M324" i="4" s="1"/>
  <c r="N321" i="4"/>
  <c r="M321" i="4" s="1"/>
  <c r="O321" i="4"/>
  <c r="Q321" i="4"/>
  <c r="P321" i="4" s="1"/>
  <c r="N318" i="4"/>
  <c r="O318" i="4"/>
  <c r="Q318" i="4"/>
  <c r="N315" i="4"/>
  <c r="M315" i="4" s="1"/>
  <c r="O315" i="4"/>
  <c r="Q315" i="4"/>
  <c r="P315" i="4" s="1"/>
  <c r="N312" i="4"/>
  <c r="O312" i="4"/>
  <c r="P312" i="4"/>
  <c r="Q312" i="4"/>
  <c r="M312" i="4"/>
  <c r="M309" i="4"/>
  <c r="M302" i="4"/>
  <c r="N299" i="4"/>
  <c r="O299" i="4"/>
  <c r="P299" i="4"/>
  <c r="Q299" i="4"/>
  <c r="M299" i="4"/>
  <c r="M296" i="4"/>
  <c r="N296" i="4"/>
  <c r="O296" i="4"/>
  <c r="P296" i="4"/>
  <c r="Q296" i="4"/>
  <c r="N309" i="4"/>
  <c r="O309" i="4"/>
  <c r="P309" i="4"/>
  <c r="Q309" i="4"/>
  <c r="N302" i="4"/>
  <c r="O302" i="4"/>
  <c r="P302" i="4"/>
  <c r="Q302" i="4"/>
  <c r="N293" i="4"/>
  <c r="O293" i="4"/>
  <c r="P293" i="4"/>
  <c r="Q293" i="4"/>
  <c r="N289" i="4"/>
  <c r="O289" i="4"/>
  <c r="Q289" i="4"/>
  <c r="M289" i="4"/>
  <c r="N286" i="4"/>
  <c r="O286" i="4"/>
  <c r="P286" i="4"/>
  <c r="Q286" i="4"/>
  <c r="Q278" i="4"/>
  <c r="P278" i="4" s="1"/>
  <c r="O278" i="4"/>
  <c r="N278" i="4"/>
  <c r="M278" i="4" s="1"/>
  <c r="N275" i="4"/>
  <c r="N272" i="4" s="1"/>
  <c r="O275" i="4"/>
  <c r="O272" i="4" s="1"/>
  <c r="P275" i="4"/>
  <c r="Q275" i="4"/>
  <c r="Q272" i="4" s="1"/>
  <c r="M275" i="4"/>
  <c r="N266" i="4"/>
  <c r="M266" i="4" s="1"/>
  <c r="O266" i="4"/>
  <c r="Q266" i="4"/>
  <c r="P266" i="4" s="1"/>
  <c r="N263" i="4"/>
  <c r="M263" i="4" s="1"/>
  <c r="O263" i="4"/>
  <c r="Q263" i="4"/>
  <c r="P263" i="4" s="1"/>
  <c r="Q255" i="4"/>
  <c r="P255" i="4" s="1"/>
  <c r="O255" i="4"/>
  <c r="N255" i="4"/>
  <c r="M255" i="4" s="1"/>
  <c r="N253" i="4"/>
  <c r="M253" i="4" s="1"/>
  <c r="O253" i="4"/>
  <c r="Q253" i="4"/>
  <c r="P253" i="4" s="1"/>
  <c r="N257" i="4"/>
  <c r="M257" i="4" s="1"/>
  <c r="O257" i="4"/>
  <c r="Q257" i="4"/>
  <c r="P257" i="4" s="1"/>
  <c r="N246" i="4"/>
  <c r="O246" i="4"/>
  <c r="P246" i="4"/>
  <c r="Q246" i="4"/>
  <c r="M246" i="4"/>
  <c r="N237" i="4"/>
  <c r="O237" i="4"/>
  <c r="P237" i="4"/>
  <c r="Q237" i="4"/>
  <c r="M237" i="4"/>
  <c r="N228" i="4"/>
  <c r="M228" i="4" s="1"/>
  <c r="O228" i="4"/>
  <c r="Q228" i="4"/>
  <c r="P228" i="4" s="1"/>
  <c r="N216" i="4"/>
  <c r="N215" i="4" s="1"/>
  <c r="O216" i="4"/>
  <c r="Q216" i="4"/>
  <c r="P216" i="4" s="1"/>
  <c r="L217" i="4"/>
  <c r="L218" i="4"/>
  <c r="Q210" i="4"/>
  <c r="P210" i="4" s="1"/>
  <c r="O210" i="4"/>
  <c r="N210" i="4"/>
  <c r="M210" i="4" s="1"/>
  <c r="N207" i="4"/>
  <c r="M207" i="4" s="1"/>
  <c r="O207" i="4"/>
  <c r="Q207" i="4"/>
  <c r="P207" i="4" s="1"/>
  <c r="N194" i="4"/>
  <c r="M194" i="4" s="1"/>
  <c r="M193" i="4" s="1"/>
  <c r="O194" i="4"/>
  <c r="Q194" i="4"/>
  <c r="P194" i="4" s="1"/>
  <c r="L197" i="4"/>
  <c r="L198" i="4"/>
  <c r="L199" i="4"/>
  <c r="L200" i="4"/>
  <c r="L201" i="4"/>
  <c r="L202" i="4"/>
  <c r="L203" i="4"/>
  <c r="L204" i="4"/>
  <c r="L196" i="4"/>
  <c r="Q191" i="4"/>
  <c r="P191" i="4" s="1"/>
  <c r="P190" i="4" s="1"/>
  <c r="O191" i="4"/>
  <c r="O190" i="4" s="1"/>
  <c r="N191" i="4"/>
  <c r="M191" i="4" s="1"/>
  <c r="M190" i="4" s="1"/>
  <c r="Q188" i="4"/>
  <c r="P188" i="4" s="1"/>
  <c r="P187" i="4" s="1"/>
  <c r="O188" i="4"/>
  <c r="O187" i="4" s="1"/>
  <c r="N188" i="4"/>
  <c r="N187" i="4" s="1"/>
  <c r="Q184" i="4"/>
  <c r="P184" i="4" s="1"/>
  <c r="O184" i="4"/>
  <c r="N184" i="4"/>
  <c r="O181" i="4"/>
  <c r="N181" i="4"/>
  <c r="M181" i="4" s="1"/>
  <c r="Q181" i="4"/>
  <c r="P181" i="4" s="1"/>
  <c r="O178" i="4"/>
  <c r="Q178" i="4"/>
  <c r="P178" i="4" s="1"/>
  <c r="N178" i="4"/>
  <c r="M178" i="4" s="1"/>
  <c r="N174" i="4"/>
  <c r="M174" i="4" s="1"/>
  <c r="O174" i="4"/>
  <c r="Q174" i="4"/>
  <c r="P174" i="4" s="1"/>
  <c r="N170" i="4"/>
  <c r="O170" i="4"/>
  <c r="P170" i="4"/>
  <c r="Q170" i="4"/>
  <c r="M170" i="4"/>
  <c r="Q148" i="4"/>
  <c r="N143" i="4"/>
  <c r="M143" i="4" s="1"/>
  <c r="M105" i="4" s="1"/>
  <c r="M104" i="4" s="1"/>
  <c r="R104" i="4" s="1"/>
  <c r="O143" i="4"/>
  <c r="O105" i="4" s="1"/>
  <c r="Q143" i="4"/>
  <c r="Q105" i="4" s="1"/>
  <c r="N89" i="4"/>
  <c r="O89" i="4"/>
  <c r="Q89" i="4"/>
  <c r="N54" i="4"/>
  <c r="M54" i="4" s="1"/>
  <c r="M53" i="4" s="1"/>
  <c r="O54" i="4"/>
  <c r="O53" i="4" s="1"/>
  <c r="Q54" i="4"/>
  <c r="Q53" i="4" s="1"/>
  <c r="N42" i="4"/>
  <c r="O42" i="4"/>
  <c r="Q42" i="4"/>
  <c r="N37" i="4"/>
  <c r="N36" i="4" s="1"/>
  <c r="O37" i="4"/>
  <c r="O36" i="4" s="1"/>
  <c r="Q37" i="4"/>
  <c r="N31" i="4"/>
  <c r="O31" i="4"/>
  <c r="Q31" i="4"/>
  <c r="P31" i="4" s="1"/>
  <c r="N26" i="4"/>
  <c r="M26" i="4" s="1"/>
  <c r="O26" i="4"/>
  <c r="Q26" i="4"/>
  <c r="P26" i="4" s="1"/>
  <c r="O23" i="4"/>
  <c r="N23" i="4"/>
  <c r="M23" i="4" s="1"/>
  <c r="N20" i="4"/>
  <c r="M20" i="4" s="1"/>
  <c r="O20" i="4"/>
  <c r="Q20" i="4"/>
  <c r="P20" i="4" s="1"/>
  <c r="P12" i="4"/>
  <c r="L12" i="4" s="1"/>
  <c r="P37" i="4" l="1"/>
  <c r="P36" i="4" s="1"/>
  <c r="P42" i="4"/>
  <c r="M42" i="4"/>
  <c r="R42" i="4" s="1"/>
  <c r="M135" i="3"/>
  <c r="L141" i="3"/>
  <c r="L144" i="3"/>
  <c r="E62" i="1" s="1"/>
  <c r="L110" i="3"/>
  <c r="O19" i="4"/>
  <c r="L207" i="4"/>
  <c r="E83" i="1" s="1"/>
  <c r="M281" i="4"/>
  <c r="P281" i="4"/>
  <c r="L286" i="4"/>
  <c r="Q301" i="4"/>
  <c r="P301" i="4" s="1"/>
  <c r="O327" i="4"/>
  <c r="Q327" i="4"/>
  <c r="N301" i="4"/>
  <c r="M327" i="4"/>
  <c r="Q281" i="4"/>
  <c r="N327" i="4"/>
  <c r="P332" i="4"/>
  <c r="P327" i="4" s="1"/>
  <c r="E51" i="1"/>
  <c r="N135" i="3"/>
  <c r="N148" i="3" s="1"/>
  <c r="N281" i="4"/>
  <c r="O301" i="4"/>
  <c r="Q190" i="4"/>
  <c r="Q314" i="4"/>
  <c r="L255" i="4"/>
  <c r="O281" i="4"/>
  <c r="P272" i="4"/>
  <c r="P318" i="4"/>
  <c r="P314" i="4" s="1"/>
  <c r="M272" i="4"/>
  <c r="N314" i="4"/>
  <c r="Q187" i="4"/>
  <c r="M318" i="4"/>
  <c r="M314" i="4" s="1"/>
  <c r="O314" i="4"/>
  <c r="Q234" i="4"/>
  <c r="P234" i="4" s="1"/>
  <c r="P227" i="4" s="1"/>
  <c r="N190" i="4"/>
  <c r="M216" i="4"/>
  <c r="N234" i="4"/>
  <c r="N227" i="4" s="1"/>
  <c r="N53" i="4"/>
  <c r="P53" i="4"/>
  <c r="N105" i="4"/>
  <c r="P143" i="4"/>
  <c r="P105" i="4" s="1"/>
  <c r="P104" i="4" s="1"/>
  <c r="N19" i="4"/>
  <c r="M31" i="4"/>
  <c r="M19" i="4" s="1"/>
  <c r="L37" i="4" l="1"/>
  <c r="P252" i="4"/>
  <c r="P226" i="4" s="1"/>
  <c r="M252" i="4"/>
  <c r="L135" i="3"/>
  <c r="E55" i="1" s="1"/>
  <c r="L36" i="4"/>
  <c r="E70" i="1"/>
  <c r="L281" i="4"/>
  <c r="M215" i="4"/>
  <c r="M205" i="4" s="1"/>
  <c r="L216" i="4"/>
  <c r="Q227" i="4"/>
  <c r="Q252" i="4"/>
  <c r="Q226" i="4" s="1"/>
  <c r="M234" i="4"/>
  <c r="M227" i="4" s="1"/>
  <c r="O252" i="4"/>
  <c r="O226" i="4" s="1"/>
  <c r="L252" i="4" l="1"/>
  <c r="N252" i="4" l="1"/>
  <c r="M226" i="4"/>
  <c r="L226" i="4" l="1"/>
  <c r="O148" i="3" l="1"/>
  <c r="L17" i="3"/>
  <c r="L16" i="3"/>
  <c r="M15" i="3"/>
  <c r="M148" i="3" l="1"/>
  <c r="L15" i="3"/>
  <c r="L148" i="3" l="1"/>
  <c r="L222" i="4"/>
  <c r="L223" i="4"/>
  <c r="L224" i="4"/>
  <c r="L225" i="4"/>
  <c r="O215" i="4"/>
  <c r="P215" i="4"/>
  <c r="P205" i="4" s="1"/>
  <c r="Q215" i="4" l="1"/>
  <c r="N226" i="4" l="1"/>
  <c r="O205" i="4"/>
  <c r="L205" i="4" s="1"/>
  <c r="E81" i="1" s="1"/>
  <c r="N193" i="4"/>
  <c r="O193" i="4"/>
  <c r="P193" i="4"/>
  <c r="Q193" i="4"/>
  <c r="N169" i="4"/>
  <c r="M169" i="4" s="1"/>
  <c r="O169" i="4"/>
  <c r="Q169" i="4"/>
  <c r="P169" i="4" s="1"/>
  <c r="N148" i="4"/>
  <c r="M148" i="4" s="1"/>
  <c r="R148" i="4" s="1"/>
  <c r="O104" i="4"/>
  <c r="L104" i="4" s="1"/>
  <c r="L253" i="4"/>
  <c r="N104" i="4"/>
  <c r="N93" i="4"/>
  <c r="M93" i="4" s="1"/>
  <c r="O93" i="4"/>
  <c r="Q93" i="4"/>
  <c r="P93" i="4" s="1"/>
  <c r="N80" i="4"/>
  <c r="O80" i="4"/>
  <c r="Q80" i="4"/>
  <c r="P80" i="4" s="1"/>
  <c r="R80" i="4" s="1"/>
  <c r="N71" i="4"/>
  <c r="M71" i="4" s="1"/>
  <c r="M61" i="4" s="1"/>
  <c r="O71" i="4"/>
  <c r="Q71" i="4"/>
  <c r="P71" i="4" s="1"/>
  <c r="O62" i="4"/>
  <c r="Q62" i="4"/>
  <c r="P62" i="4" s="1"/>
  <c r="L31" i="4"/>
  <c r="Q23" i="4"/>
  <c r="N15" i="4"/>
  <c r="O15" i="4"/>
  <c r="O10" i="4" s="1"/>
  <c r="Q15" i="4"/>
  <c r="L327" i="4"/>
  <c r="L328" i="4"/>
  <c r="L329" i="4"/>
  <c r="L331" i="4"/>
  <c r="L332" i="4"/>
  <c r="L333" i="4"/>
  <c r="L311" i="4"/>
  <c r="L312" i="4"/>
  <c r="L313" i="4"/>
  <c r="L314" i="4"/>
  <c r="L315" i="4"/>
  <c r="L318" i="4"/>
  <c r="L319" i="4"/>
  <c r="L320" i="4"/>
  <c r="L321" i="4"/>
  <c r="L323" i="4"/>
  <c r="L324" i="4"/>
  <c r="L325" i="4"/>
  <c r="L326" i="4"/>
  <c r="L289" i="4"/>
  <c r="L290" i="4"/>
  <c r="L291" i="4"/>
  <c r="L292" i="4"/>
  <c r="L293" i="4"/>
  <c r="L294" i="4"/>
  <c r="L295" i="4"/>
  <c r="L296" i="4"/>
  <c r="L298" i="4"/>
  <c r="L299" i="4"/>
  <c r="L300" i="4"/>
  <c r="L301" i="4"/>
  <c r="L302" i="4"/>
  <c r="L303" i="4"/>
  <c r="L304" i="4"/>
  <c r="L305" i="4"/>
  <c r="L306" i="4"/>
  <c r="L307" i="4"/>
  <c r="L309" i="4"/>
  <c r="L260" i="4"/>
  <c r="L261" i="4"/>
  <c r="L262" i="4"/>
  <c r="L263" i="4"/>
  <c r="L265" i="4"/>
  <c r="L266" i="4"/>
  <c r="L268" i="4"/>
  <c r="L269" i="4"/>
  <c r="L271" i="4"/>
  <c r="L272" i="4"/>
  <c r="L274" i="4"/>
  <c r="L275" i="4"/>
  <c r="L277" i="4"/>
  <c r="L278" i="4"/>
  <c r="L280" i="4"/>
  <c r="L282" i="4"/>
  <c r="L283" i="4"/>
  <c r="L284" i="4"/>
  <c r="L285" i="4"/>
  <c r="L287" i="4"/>
  <c r="L288" i="4"/>
  <c r="L259" i="4"/>
  <c r="L249" i="4"/>
  <c r="L257" i="4"/>
  <c r="L232" i="4"/>
  <c r="L233" i="4"/>
  <c r="L235" i="4"/>
  <c r="L236" i="4"/>
  <c r="L238" i="4"/>
  <c r="L239" i="4"/>
  <c r="L240" i="4"/>
  <c r="L242" i="4"/>
  <c r="L243" i="4"/>
  <c r="L244" i="4"/>
  <c r="L245" i="4"/>
  <c r="L206" i="4"/>
  <c r="L210" i="4"/>
  <c r="L212" i="4"/>
  <c r="L213" i="4"/>
  <c r="L215" i="4"/>
  <c r="E85" i="1" s="1"/>
  <c r="L219" i="4"/>
  <c r="L220" i="4"/>
  <c r="L221" i="4"/>
  <c r="L227" i="4"/>
  <c r="L228" i="4"/>
  <c r="L230" i="4"/>
  <c r="L178" i="4"/>
  <c r="L180" i="4"/>
  <c r="L181" i="4"/>
  <c r="L183" i="4"/>
  <c r="L184" i="4"/>
  <c r="E78" i="1" s="1"/>
  <c r="L190" i="4"/>
  <c r="L191" i="4"/>
  <c r="L194" i="4"/>
  <c r="L164" i="4"/>
  <c r="L170" i="4"/>
  <c r="L173" i="4"/>
  <c r="L174" i="4"/>
  <c r="L175" i="4"/>
  <c r="L176" i="4"/>
  <c r="L177" i="4"/>
  <c r="L151" i="4"/>
  <c r="L152" i="4"/>
  <c r="L153" i="4"/>
  <c r="L155" i="4"/>
  <c r="L156" i="4"/>
  <c r="L159" i="4"/>
  <c r="L120" i="4"/>
  <c r="L124" i="4"/>
  <c r="L125" i="4"/>
  <c r="L130" i="4"/>
  <c r="L131" i="4"/>
  <c r="L132" i="4"/>
  <c r="L133" i="4"/>
  <c r="L134" i="4"/>
  <c r="L135" i="4"/>
  <c r="L136" i="4"/>
  <c r="L143" i="4"/>
  <c r="L144" i="4"/>
  <c r="L145" i="4"/>
  <c r="L147" i="4"/>
  <c r="L95" i="4"/>
  <c r="L96" i="4"/>
  <c r="L98" i="4"/>
  <c r="L99" i="4"/>
  <c r="L100" i="4"/>
  <c r="L101" i="4"/>
  <c r="L105" i="4"/>
  <c r="L115" i="4"/>
  <c r="L116" i="4"/>
  <c r="L83" i="4"/>
  <c r="L84" i="4"/>
  <c r="L85" i="4"/>
  <c r="L86" i="4"/>
  <c r="L87" i="4"/>
  <c r="L88" i="4"/>
  <c r="L90" i="4"/>
  <c r="L91" i="4"/>
  <c r="L82" i="4"/>
  <c r="L74" i="4"/>
  <c r="L75" i="4"/>
  <c r="L76" i="4"/>
  <c r="L77" i="4"/>
  <c r="L78" i="4"/>
  <c r="L79" i="4"/>
  <c r="L73" i="4"/>
  <c r="L65" i="4"/>
  <c r="L66" i="4"/>
  <c r="L67" i="4"/>
  <c r="L68" i="4"/>
  <c r="L69" i="4"/>
  <c r="L70" i="4"/>
  <c r="L58" i="4"/>
  <c r="L54" i="4"/>
  <c r="L56" i="4"/>
  <c r="L57" i="4"/>
  <c r="L44" i="4"/>
  <c r="L45" i="4"/>
  <c r="L46" i="4"/>
  <c r="L47" i="4"/>
  <c r="L48" i="4"/>
  <c r="L49" i="4"/>
  <c r="L50" i="4"/>
  <c r="L27" i="4"/>
  <c r="L29" i="4"/>
  <c r="L30" i="4"/>
  <c r="L33" i="4"/>
  <c r="L34" i="4"/>
  <c r="L150" i="4"/>
  <c r="L154" i="4"/>
  <c r="L127" i="4"/>
  <c r="L119" i="4"/>
  <c r="L17" i="4"/>
  <c r="L20" i="4"/>
  <c r="L22" i="4"/>
  <c r="L24" i="4"/>
  <c r="L71" i="4" l="1"/>
  <c r="M15" i="4"/>
  <c r="M10" i="4" s="1"/>
  <c r="N10" i="4"/>
  <c r="P15" i="4"/>
  <c r="M146" i="4"/>
  <c r="L193" i="4"/>
  <c r="L93" i="4"/>
  <c r="L89" i="4"/>
  <c r="P23" i="4"/>
  <c r="Q19" i="4"/>
  <c r="Q10" i="4" s="1"/>
  <c r="E87" i="1"/>
  <c r="O61" i="4"/>
  <c r="O41" i="4" s="1"/>
  <c r="G25" i="2" s="1"/>
  <c r="N205" i="4"/>
  <c r="Q104" i="4"/>
  <c r="N146" i="4"/>
  <c r="Q205" i="4"/>
  <c r="L246" i="4"/>
  <c r="L26" i="4"/>
  <c r="N61" i="4"/>
  <c r="Q146" i="4"/>
  <c r="P146" i="4"/>
  <c r="L169" i="4"/>
  <c r="L80" i="4"/>
  <c r="L53" i="4"/>
  <c r="L62" i="4"/>
  <c r="L108" i="4"/>
  <c r="Q61" i="4"/>
  <c r="Q41" i="4" l="1"/>
  <c r="Q40" i="4" s="1"/>
  <c r="M41" i="4"/>
  <c r="G21" i="2" s="1"/>
  <c r="R146" i="4"/>
  <c r="E94" i="1"/>
  <c r="G23" i="2"/>
  <c r="L15" i="4"/>
  <c r="O336" i="4"/>
  <c r="N41" i="4"/>
  <c r="N336" i="4" s="1"/>
  <c r="P19" i="4"/>
  <c r="P10" i="4" s="1"/>
  <c r="L23" i="4"/>
  <c r="P61" i="4"/>
  <c r="L42" i="4"/>
  <c r="L146" i="4"/>
  <c r="L148" i="4"/>
  <c r="M336" i="4" l="1"/>
  <c r="P41" i="4"/>
  <c r="G37" i="2" s="1"/>
  <c r="G35" i="2" s="1"/>
  <c r="Q36" i="4"/>
  <c r="Q336" i="4" s="1"/>
  <c r="L40" i="4"/>
  <c r="G19" i="2"/>
  <c r="L61" i="4"/>
  <c r="L19" i="4"/>
  <c r="E68" i="1" s="1"/>
  <c r="E67" i="1"/>
  <c r="E47" i="1"/>
  <c r="E45" i="1" s="1"/>
  <c r="L41" i="4" l="1"/>
  <c r="E92" i="1" s="1"/>
  <c r="G41" i="2"/>
  <c r="G17" i="2"/>
  <c r="G7" i="2" s="1"/>
  <c r="P336" i="4"/>
  <c r="E65" i="1"/>
  <c r="L10" i="4"/>
  <c r="E42" i="1"/>
  <c r="E40" i="1" s="1"/>
  <c r="M355" i="4"/>
  <c r="O354" i="4"/>
  <c r="M347" i="4"/>
  <c r="M351" i="4" s="1"/>
  <c r="R171" i="3"/>
  <c r="M168" i="3"/>
  <c r="Q168" i="3" s="1"/>
  <c r="N167" i="3"/>
  <c r="Q167" i="3" s="1"/>
  <c r="S167" i="3" s="1"/>
  <c r="U167" i="3" s="1"/>
  <c r="T166" i="3"/>
  <c r="T168" i="3" s="1"/>
  <c r="R166" i="3"/>
  <c r="R168" i="3" s="1"/>
  <c r="Q166" i="3"/>
  <c r="U164" i="3"/>
  <c r="T162" i="3"/>
  <c r="M160" i="3"/>
  <c r="M164" i="3" s="1"/>
  <c r="Q164" i="3" s="1"/>
  <c r="Q139" i="3"/>
  <c r="R139" i="3" s="1"/>
  <c r="Q10" i="3"/>
  <c r="R10" i="3" s="1"/>
  <c r="L336" i="4" l="1"/>
  <c r="S168" i="3"/>
  <c r="U168" i="3" s="1"/>
  <c r="U169" i="3" s="1"/>
  <c r="S166" i="3"/>
  <c r="U166" i="3" s="1"/>
  <c r="R8" i="3"/>
  <c r="L237" i="4"/>
  <c r="L234" i="4"/>
  <c r="M188" i="4" l="1"/>
  <c r="M187" i="4" s="1"/>
  <c r="L187" i="4" s="1"/>
  <c r="E79" i="1" s="1"/>
  <c r="L208" i="4"/>
  <c r="L188" i="4" l="1"/>
  <c r="E88" i="1" l="1"/>
  <c r="J88" i="1" s="1"/>
  <c r="K7" i="2" l="1"/>
  <c r="E63" i="1"/>
  <c r="E38" i="1" s="1"/>
  <c r="J39" i="1" s="1"/>
</calcChain>
</file>

<file path=xl/sharedStrings.xml><?xml version="1.0" encoding="utf-8"?>
<sst xmlns="http://schemas.openxmlformats.org/spreadsheetml/2006/main" count="742" uniqueCount="528">
  <si>
    <t>к Порядку</t>
  </si>
  <si>
    <t>_____________</t>
  </si>
  <si>
    <t>(подпись)</t>
  </si>
  <si>
    <t>(расшифровка подписи)</t>
  </si>
  <si>
    <t>План финансово-хозяйственной деятельности</t>
  </si>
  <si>
    <t>Коды</t>
  </si>
  <si>
    <t>Дата</t>
  </si>
  <si>
    <t>Орган, осуществляющий функции и полномочия учредителя</t>
  </si>
  <si>
    <t>по Сводному реестру</t>
  </si>
  <si>
    <t>глава по БК</t>
  </si>
  <si>
    <t>Наименование муниципального учреждения</t>
  </si>
  <si>
    <t>ИНН</t>
  </si>
  <si>
    <t>КПП</t>
  </si>
  <si>
    <t>Единица измерения: руб. (с точностью до второго десятичного знака)</t>
  </si>
  <si>
    <t>по ОКЕИ</t>
  </si>
  <si>
    <t>Раздел 1. Поступления и выплаты</t>
  </si>
  <si>
    <t>Наименование показателя</t>
  </si>
  <si>
    <t>Код строки</t>
  </si>
  <si>
    <t>Сумма</t>
  </si>
  <si>
    <t>за пределами планового периода</t>
  </si>
  <si>
    <t>0001</t>
  </si>
  <si>
    <t>x</t>
  </si>
  <si>
    <t>0002</t>
  </si>
  <si>
    <t>Доходы, всего:</t>
  </si>
  <si>
    <t>в том числе:</t>
  </si>
  <si>
    <t>доходы от собственности, всего</t>
  </si>
  <si>
    <t>безвозмездные денежные поступления, всего</t>
  </si>
  <si>
    <t>прочие доходы, всего</t>
  </si>
  <si>
    <t>доходы от операций с активами, всего</t>
  </si>
  <si>
    <t>из них:</t>
  </si>
  <si>
    <t>увеличение остатков денежных средств за счет возврата дебиторской задолженности прошлых лет</t>
  </si>
  <si>
    <t>Расходы, всего</t>
  </si>
  <si>
    <t>на выплаты персоналу, всего</t>
  </si>
  <si>
    <t>взносы по обязательному социальному страхованию на выплаты по оплате труда работников и иные выплаты работникам учреждений, всего</t>
  </si>
  <si>
    <t>на выплаты по оплате труда</t>
  </si>
  <si>
    <t>на иные выплаты работникам</t>
  </si>
  <si>
    <t>социальные выплаты гражданам, кроме публичных нормативных социальных выплат</t>
  </si>
  <si>
    <t>пособия, компенсации и иные социальные выплаты гражданам, кроме публичных нормативных обязательств</t>
  </si>
  <si>
    <t>уплата налогов, сборов и иных платежей, всего</t>
  </si>
  <si>
    <t>налог на имущество организаций и земельный налог</t>
  </si>
  <si>
    <t>прочие выплаты (кроме выплат на закупку товаров, работ, услуг)</t>
  </si>
  <si>
    <t>закупку товаров, работ, услуг в целях капитального ремонта муниципального имущества</t>
  </si>
  <si>
    <t>капитальные вложения в объекты муниципальной собственности, всего</t>
  </si>
  <si>
    <t>возврат в бюджет средств субсидии</t>
  </si>
  <si>
    <t>№ п/п</t>
  </si>
  <si>
    <t>Коды строк</t>
  </si>
  <si>
    <t>Год начала закупки</t>
  </si>
  <si>
    <t>в том числе по году начала закупки:</t>
  </si>
  <si>
    <t>Руководитель муниципального учреждения</t>
  </si>
  <si>
    <t>Исполнитель</t>
  </si>
  <si>
    <t>тел.: _______________</t>
  </si>
  <si>
    <t>за счет средств обязательного медицинского страхования</t>
  </si>
  <si>
    <t>за счет прочих источников финансового обеспечения</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</si>
  <si>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</si>
  <si>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________________</t>
  </si>
  <si>
    <t>(должность)</t>
  </si>
  <si>
    <t xml:space="preserve"> составления и утверждения плана</t>
  </si>
  <si>
    <t>финансово-хозяйственной деятельности</t>
  </si>
  <si>
    <t>утвержденному постановлением Администрации</t>
  </si>
  <si>
    <t>города Вологды</t>
  </si>
  <si>
    <t>в соответствии с Федеральным законом                    № 44-ФЗ</t>
  </si>
  <si>
    <t>в соответствии с Федеральным законом                      № 223-ФЗ</t>
  </si>
  <si>
    <t>в соответствии с Федеральным законом                       № 223-ФЗ</t>
  </si>
  <si>
    <t>в соответствии с Федеральным законом                    № 223-ФЗ</t>
  </si>
  <si>
    <t>в соответствии с Федеральным законом                     № 44-ФЗ</t>
  </si>
  <si>
    <t>(наименование органа, осуществляющего функции и полномочия учредителя)</t>
  </si>
  <si>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3"/>
        <rFont val="Times New Roman"/>
        <family val="1"/>
        <charset val="204"/>
      </rPr>
      <t>10</t>
    </r>
  </si>
  <si>
    <r>
      <t>по контрактам (договорам), заключенным до начала текущего финансового года с учетом требований Федерального закона № 44-ФЗ и Федерального закона № 223-ФЗ</t>
    </r>
    <r>
      <rPr>
        <vertAlign val="superscript"/>
        <sz val="13"/>
        <rFont val="Times New Roman"/>
        <family val="1"/>
        <charset val="204"/>
      </rPr>
      <t>11</t>
    </r>
  </si>
  <si>
    <r>
      <t>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r>
    <r>
      <rPr>
        <vertAlign val="superscript"/>
        <sz val="13"/>
        <rFont val="Times New Roman"/>
        <family val="1"/>
        <charset val="204"/>
      </rPr>
      <t>11</t>
    </r>
  </si>
  <si>
    <r>
      <t>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 июля 2011 г. № 223-ФЗ «О закупках товаров, работ, услуг отдельными видами юридических лиц» (далее - Федеральный закон № 223-ФЗ)</t>
    </r>
    <r>
      <rPr>
        <vertAlign val="superscript"/>
        <sz val="13"/>
        <rFont val="Times New Roman"/>
        <family val="1"/>
        <charset val="204"/>
      </rPr>
      <t>10</t>
    </r>
  </si>
  <si>
    <t>УТВЕРЖДАЮ</t>
  </si>
  <si>
    <t>«____» _______________ 20___ г.</t>
  </si>
  <si>
    <t>субсидии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t>
  </si>
  <si>
    <t>фонд оплаты труда учреждений</t>
  </si>
  <si>
    <t>иные выплаты, за исключением фонда оплаты труда учреждений, лицам, привлекаемым согласно законодательству для выполнения отдельных полномочий</t>
  </si>
  <si>
    <t>социальное обеспечение и иные выплаты населению, всего</t>
  </si>
  <si>
    <t>премии и гранты</t>
  </si>
  <si>
    <t>иные выплаты населению</t>
  </si>
  <si>
    <t>исполнение судебных актов Российской Федерации и мировых соглашений по возмещению причиненного вреда</t>
  </si>
  <si>
    <t>строительство (реконструкция) объектов недвижимого имущества муниципальными бюджетными и автономными учреждениями</t>
  </si>
  <si>
    <r>
      <t>Выплаты на закупку товаров, работ, услуг, всего</t>
    </r>
    <r>
      <rPr>
        <vertAlign val="superscript"/>
        <sz val="13"/>
        <rFont val="Times New Roman"/>
        <family val="1"/>
        <charset val="204"/>
      </rPr>
      <t>9</t>
    </r>
  </si>
  <si>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r>
    <r>
      <rPr>
        <vertAlign val="superscript"/>
        <sz val="13"/>
        <rFont val="Times New Roman"/>
        <family val="1"/>
        <charset val="204"/>
      </rPr>
      <t>13</t>
    </r>
  </si>
  <si>
    <t>за счет субсидий на финансовое обеспечение выполнения муниципального задания на оказание услуг (выполнение работ)</t>
  </si>
  <si>
    <t>за счет субсидий, предоставляемых в соответствии с абзацем вторым пункта 1 статьи 78.1 Бюджетного кодекса Российской Федерации, и целей их предоставления</t>
  </si>
  <si>
    <r>
      <t>за счет субсидий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t>
    </r>
    <r>
      <rPr>
        <vertAlign val="superscript"/>
        <sz val="13"/>
        <rFont val="Times New Roman"/>
        <family val="1"/>
        <charset val="204"/>
      </rPr>
      <t>12</t>
    </r>
  </si>
  <si>
    <t>1.4.1.1</t>
  </si>
  <si>
    <t>1.4.1.2</t>
  </si>
  <si>
    <t>1.4.2.1</t>
  </si>
  <si>
    <t>1.4.2.2</t>
  </si>
  <si>
    <t>1.4.4.1</t>
  </si>
  <si>
    <t>1.4.4.2</t>
  </si>
  <si>
    <t>1.4.5.1</t>
  </si>
  <si>
    <t>1.4.5.2</t>
  </si>
  <si>
    <t>(наименование должности)</t>
  </si>
  <si>
    <t>иные выплаты персоналу учреждений, за исключением фонда оплаты труда</t>
  </si>
  <si>
    <t>уплата прочих налогов, сборов</t>
  </si>
  <si>
    <t>уплата иных платежей</t>
  </si>
  <si>
    <t>(уполномоченное лицо)</t>
  </si>
  <si>
    <t>(подпись)                         (И.О.Фамилия)</t>
  </si>
  <si>
    <t xml:space="preserve">  Приложение </t>
  </si>
  <si>
    <t>субсидии, предусмотренные абзацем вторым пункта 1 статьи 78.1 Бюджетного кодекса Российской Федерации</t>
  </si>
  <si>
    <t>Расшифровка видов доходов</t>
  </si>
  <si>
    <t>к плану финансово-хозяйственной деятельности</t>
  </si>
  <si>
    <t>Годовые суммы ФХД</t>
  </si>
  <si>
    <t>КВР</t>
  </si>
  <si>
    <t>Наименование статьи</t>
  </si>
  <si>
    <t>Сумма (руб.)</t>
  </si>
  <si>
    <t>ВСЕГО</t>
  </si>
  <si>
    <t>в том числе за счет:</t>
  </si>
  <si>
    <t>субсидии на выполнение государственного задания</t>
  </si>
  <si>
    <t>субсидии на иные цели</t>
  </si>
  <si>
    <t>поступлений от приносящей доход деятельности</t>
  </si>
  <si>
    <t>Доходы от собственности</t>
  </si>
  <si>
    <t>в том числе: (расшифровать)</t>
  </si>
  <si>
    <t>Объект</t>
  </si>
  <si>
    <t>Тариф, руб.</t>
  </si>
  <si>
    <r>
      <t>Предоставляемая площадь, м</t>
    </r>
    <r>
      <rPr>
        <vertAlign val="superscript"/>
        <sz val="12"/>
        <rFont val="Times New Roman"/>
        <family val="1"/>
        <charset val="204"/>
      </rPr>
      <t>2</t>
    </r>
  </si>
  <si>
    <t>Наименование услуги</t>
  </si>
  <si>
    <t>Объем оказания услуг</t>
  </si>
  <si>
    <t>Безвозмездные денежные поступления текущего характера</t>
  </si>
  <si>
    <t>Прочие доходы</t>
  </si>
  <si>
    <t>1. Гранты и иные целевые безвозмездные поступления:</t>
  </si>
  <si>
    <t>- целевые поступления</t>
  </si>
  <si>
    <t>- гранты</t>
  </si>
  <si>
    <t>2. Иные доходы</t>
  </si>
  <si>
    <t>Прочие поступления</t>
  </si>
  <si>
    <t>Увеличение остатков денежных средств за счет возврата дебиторской задолженности прошлых лет</t>
  </si>
  <si>
    <t>* Детализируется по соответствующим кодам статей и подстатей КОСГУ</t>
  </si>
  <si>
    <t>Руководитель</t>
  </si>
  <si>
    <t>Ответственный исполнитель</t>
  </si>
  <si>
    <t>Итого расход</t>
  </si>
  <si>
    <t>Доп.соглаш</t>
  </si>
  <si>
    <t>доп.соглашение</t>
  </si>
  <si>
    <t>Добавить</t>
  </si>
  <si>
    <t>Доп.расходы</t>
  </si>
  <si>
    <t>уменьшено расходов</t>
  </si>
  <si>
    <t>Налоги</t>
  </si>
  <si>
    <t>надо</t>
  </si>
  <si>
    <t>(Место печати)</t>
  </si>
  <si>
    <t>Доп.заявка (плюсом)</t>
  </si>
  <si>
    <t>Расшифровка видов выплат</t>
  </si>
  <si>
    <t>КОСГУ</t>
  </si>
  <si>
    <t>субсидии на выполнение муниципального задания</t>
  </si>
  <si>
    <t>из них остатки прошлых лет</t>
  </si>
  <si>
    <t>Заработная плата</t>
  </si>
  <si>
    <t>Социальные пособия и компенсации персоналу в денежной форме</t>
  </si>
  <si>
    <t>1. Пособие за первые три дня временной нетрудоспособности за счет средств работодателя, в случае заболевания работника или полученной им травмы (за исключением несчастных случаев на производстве и профессиональных заболеваний)</t>
  </si>
  <si>
    <t>Иные выплаты персоналу учреждений, за исключением фонда оплаты труда</t>
  </si>
  <si>
    <t>Прочие несоциальные выплаты персоналу в денежной форме</t>
  </si>
  <si>
    <t xml:space="preserve"> 1. Суточные при служебных командировках</t>
  </si>
  <si>
    <t>Транспортные услуги</t>
  </si>
  <si>
    <t>Компесация за использование личного транспорта в служебных целях</t>
  </si>
  <si>
    <t>Прочие работы, услуги</t>
  </si>
  <si>
    <t>1. Оплата проезда к месту служебной командировки и обратно к месту постоянной работы транспортом общего пользования (при наличии документов (билетов), подтверждающих эти расходы)</t>
  </si>
  <si>
    <t>2.  Оплата за проживание в жилых помещениях (найм жилых помещений) при служебных командировках</t>
  </si>
  <si>
    <t>3. Иные расходы, произведенные работниками в служебных командировках</t>
  </si>
  <si>
    <t xml:space="preserve"> Ежемесячные компенсационные выплаты в размере 50 рублей персоналу, находящемуся в отпуске по уходу за ребенком до достижения им возраста 3 лет</t>
  </si>
  <si>
    <t>Взносы по обязательному социальному страхованию на выплаты по оплате труда работников и иные выплаты работникам учреждений</t>
  </si>
  <si>
    <t xml:space="preserve">Начисления на выплаты по оплате труда </t>
  </si>
  <si>
    <t>Оплата работ, услуг</t>
  </si>
  <si>
    <t>Услуги связи</t>
  </si>
  <si>
    <t>Наименование</t>
  </si>
  <si>
    <t>Кол-во телеф. номеров</t>
  </si>
  <si>
    <t>Стоимость в месяц</t>
  </si>
  <si>
    <t>Кол-во месяцев</t>
  </si>
  <si>
    <t>1. Основные телефонные номера</t>
  </si>
  <si>
    <t>2. Пользование глобальной сетью Интернет</t>
  </si>
  <si>
    <t>3. Междугородние переговоры</t>
  </si>
  <si>
    <t>4. Оплата услуг почтовой связи, включая оплату почтовых сборов при получении услуг почтовой связи</t>
  </si>
  <si>
    <t>5. Мобильная связь</t>
  </si>
  <si>
    <t>6. Почие услуги связи (подключение, регистрация, предоставление доступа, обслуживание и т.п.)</t>
  </si>
  <si>
    <t>7. ОГМ, всего</t>
  </si>
  <si>
    <t>1. Оплата договоров гражданско-правового характера, заключенных с физическими лицами, на оказание транспортных услуг</t>
  </si>
  <si>
    <t>2.  Оплата услуг по пассажирским и грузовым перевозкам</t>
  </si>
  <si>
    <t>3. ОГМ, всего</t>
  </si>
  <si>
    <t>Коммунальные услуги</t>
  </si>
  <si>
    <t>1. Оплата отопления и технологических нужд:</t>
  </si>
  <si>
    <r>
      <t>Объем потребления по договору (Гкал, м</t>
    </r>
    <r>
      <rPr>
        <vertAlign val="superscript"/>
        <sz val="10"/>
        <rFont val="Times New Roman"/>
        <family val="1"/>
        <charset val="204"/>
      </rPr>
      <t>3</t>
    </r>
    <r>
      <rPr>
        <sz val="10"/>
        <rFont val="Times New Roman"/>
        <family val="1"/>
        <charset val="204"/>
      </rPr>
      <t>)</t>
    </r>
  </si>
  <si>
    <t>2. Оплата потребления электрической энергии:</t>
  </si>
  <si>
    <t>Объем потребления по договору (тыс. кВт-ч)</t>
  </si>
  <si>
    <t>3. Оплата водоснабжения помещений:</t>
  </si>
  <si>
    <t>Лимит, куб.м</t>
  </si>
  <si>
    <t>4. ОГМ, всего</t>
  </si>
  <si>
    <t>Арендная плата за пользование имуществом (за исключением земельных участков и других обособленных природных объектов)</t>
  </si>
  <si>
    <t>1.  Оплата арендной платы в соответствии с заключенными договорами аренды (субаренды, имущественного найма) транспортных средств</t>
  </si>
  <si>
    <t>2.  Арендная плата в соответствии с заключенными договорами аренды (субаренды, имущественного найма) помещений, сооружений:</t>
  </si>
  <si>
    <t>Адрес арендуемого имущества</t>
  </si>
  <si>
    <t>Назначение</t>
  </si>
  <si>
    <t>3.  Арендная плата в соответствии с заключенными договорами аренды (субаренды, имущественного найма) музыкальных инструментов и т.п.:</t>
  </si>
  <si>
    <t>Работы, услуги по содержанию имущества</t>
  </si>
  <si>
    <r>
      <t xml:space="preserve">1. Оплата </t>
    </r>
    <r>
      <rPr>
        <b/>
        <sz val="12"/>
        <rFont val="Times New Roman"/>
        <family val="1"/>
        <charset val="204"/>
      </rPr>
      <t>содержания/обслуживания/ремонта</t>
    </r>
    <r>
      <rPr>
        <sz val="12"/>
        <rFont val="Times New Roman"/>
        <family val="1"/>
        <charset val="204"/>
      </rPr>
      <t xml:space="preserve"> нефинансовых активов:</t>
    </r>
  </si>
  <si>
    <t>1.1. Содержание в чистоте помещений, зданий, дворов, иного имущества, всего</t>
  </si>
  <si>
    <t>1.2. Содержание/техническое/сервисное обслуживание/ремонт сооружений, оборудования, инвентаря, технических средств, иного имущества, всего</t>
  </si>
  <si>
    <t>1.3. Противопожарные мероприятия, связанные с содержанием имущества, всего</t>
  </si>
  <si>
    <t>2. Проведение работ по восстановлению эффективности функционирования коммунальных инженерных систем и коммуникаций (промывка, опрессовка, работы по подготовке к отопительному сезону и т.п.)</t>
  </si>
  <si>
    <t>Краткий перечень работ</t>
  </si>
  <si>
    <t>3. Оплата текущего ремонта зданий и сооружений</t>
  </si>
  <si>
    <t>Объект (адрес)</t>
  </si>
  <si>
    <t>5. Оплата капитального ремонта зданий и сооружений</t>
  </si>
  <si>
    <t>Наименование (адрес)</t>
  </si>
  <si>
    <t>1. Услуги по охране, приобретаемые на основании договоров с физическими и юридическими лицами</t>
  </si>
  <si>
    <t>2. Типографские работы, услуги</t>
  </si>
  <si>
    <t>3. Услуги по погрузке, разгрузке, укладке, складированию нефинансовых активов</t>
  </si>
  <si>
    <t>4. Услуги по обучению на курсах повышения квалификации, подготовки и переподготовки специалистов</t>
  </si>
  <si>
    <t>5. Медицинские услуги (в том числе диспансеризация, медицинский осмотр и освидетельствование работников (включая предрейсовые осмотры водителей), состоящих в штате учреждения, проведение медицинских анализов)</t>
  </si>
  <si>
    <t>6. Нотариальные услуги (взимание нотариального тарифа за совершение нотариальных действий), за исключением случаев, когда за совершение нотариальных действий предусмотрено взимание государственной пошлины</t>
  </si>
  <si>
    <t>7. Услуги и работы по утилизации, захоронению отходов</t>
  </si>
  <si>
    <t>8. ОГМ, всего:</t>
  </si>
  <si>
    <t>Другие расходы, связанные с оплатой работ, услуг, не отнесенных на подстатьи 221-228:</t>
  </si>
  <si>
    <t>227</t>
  </si>
  <si>
    <t>Страхование</t>
  </si>
  <si>
    <t>1. Расходы на уплату страховых премий (страховых взносов) по договорам страхования, заключенным со страховыми организациями</t>
  </si>
  <si>
    <t>228</t>
  </si>
  <si>
    <t>Услуги, работы для целей капитальных вложений</t>
  </si>
  <si>
    <t>1. Разработка ПСД по строительству и реконструкции</t>
  </si>
  <si>
    <t>2. Проведение государственной экспертизы проектной документации, осуществление строительного контроля, включая авторский надзор за капитальным ремонтом объектов капитального строительства, оплата демонтажных работ (снос строений, перенос коммуникаций и тому подобное)</t>
  </si>
  <si>
    <t>290*</t>
  </si>
  <si>
    <t xml:space="preserve">Прочие расходы </t>
  </si>
  <si>
    <t>Увеличение стоимости нематериальных активов</t>
  </si>
  <si>
    <t>Пенсии, пособия, выплачиваемые работодателями, нанимателями бывшим работникам в денежной форме</t>
  </si>
  <si>
    <t>Премии и гранты</t>
  </si>
  <si>
    <t>Иные выплаты текущего характера физическим лицам</t>
  </si>
  <si>
    <t xml:space="preserve">Иные выплаты населению </t>
  </si>
  <si>
    <t>Исполнение судебных актов</t>
  </si>
  <si>
    <t>Уплата налогов, сборов и иных платежей, всего</t>
  </si>
  <si>
    <t>Прочие расходы</t>
  </si>
  <si>
    <t>Уплата налога на имущество организаций и земельного налога</t>
  </si>
  <si>
    <t>1. Уплата земельного налога</t>
  </si>
  <si>
    <t>2. Уплата налога на имущество</t>
  </si>
  <si>
    <t>Налоги, пошлины и сборы</t>
  </si>
  <si>
    <t>1. Уплата транспортного налога</t>
  </si>
  <si>
    <t>2. Уплата государственных пошлин и сборов в установленных законодательством случаях</t>
  </si>
  <si>
    <t>291-299</t>
  </si>
  <si>
    <t>Поступление нефинансовых активов</t>
  </si>
  <si>
    <t>Увеличение стоимости основных средств</t>
  </si>
  <si>
    <t>Строительство, реконструкция:</t>
  </si>
  <si>
    <t>1. Приобретение машин, оборудования, инструментов, прочих основных средств, всего</t>
  </si>
  <si>
    <t xml:space="preserve"> - транспортные средства (указать кол-во)</t>
  </si>
  <si>
    <t xml:space="preserve"> - производственный и хозяйственный инвентарь</t>
  </si>
  <si>
    <t xml:space="preserve"> - предметы мебели</t>
  </si>
  <si>
    <t xml:space="preserve"> - компьютерное оборудование</t>
  </si>
  <si>
    <t xml:space="preserve"> - копировально-множительная техника</t>
  </si>
  <si>
    <t xml:space="preserve"> - электроосветительное, проекционное, звукотехническое и кинооборудование, не вмонтированное в оформление спектакля (не учитывается в составе сценическо-постановочных средств)</t>
  </si>
  <si>
    <t>2. Приобретение и (или) изготовление печатей</t>
  </si>
  <si>
    <t>3. ОГМ, всего:</t>
  </si>
  <si>
    <t>Увеличение стоимости материальных запасов:</t>
  </si>
  <si>
    <r>
      <rPr>
        <b/>
        <sz val="12"/>
        <rFont val="Times New Roman"/>
        <family val="1"/>
        <charset val="204"/>
      </rPr>
      <t xml:space="preserve">343 </t>
    </r>
    <r>
      <rPr>
        <sz val="12"/>
        <rFont val="Times New Roman"/>
        <family val="1"/>
        <charset val="204"/>
      </rPr>
      <t>Оплата горюче-смазочных материалов</t>
    </r>
  </si>
  <si>
    <t>Увеличение стоимости горюче-смазочных материалов</t>
  </si>
  <si>
    <t>Количество единиц автотранспорта</t>
  </si>
  <si>
    <t>Норма расхода бензина (л/100 км)</t>
  </si>
  <si>
    <t>Пробег на 20__ год, км</t>
  </si>
  <si>
    <t>Стоимость, руб. за 1 литр</t>
  </si>
  <si>
    <t>Увеличение стоимости строительных материалов</t>
  </si>
  <si>
    <t>ОГМ, всего:</t>
  </si>
  <si>
    <t>Увеличение стоимости мягкого инвентаря</t>
  </si>
  <si>
    <t>346</t>
  </si>
  <si>
    <t>Увеличение стоимости прочих оборотных запасов (материалов)</t>
  </si>
  <si>
    <t xml:space="preserve"> 1. Расходы на приобретение хозяйственных материалов:</t>
  </si>
  <si>
    <t xml:space="preserve"> 2. Расходы на приобретение канцелярских принадлежностей:</t>
  </si>
  <si>
    <t xml:space="preserve"> 3. Приобретение и (или) изготовление штампов</t>
  </si>
  <si>
    <t xml:space="preserve"> 4. Приобретение запасных и (или) составных частей для машин, оборудования, оргтехники, вычислительной техники, систем телекоммуникаций и локальных вычислительных сетей, систем передачи и отображения информации, защиты информации, информационно-вычислительных систем, средств связи и тому подобное</t>
  </si>
  <si>
    <t>5. ОГМ, всего:</t>
  </si>
  <si>
    <t>- другие расходы данного кода:</t>
  </si>
  <si>
    <t>Увеличение стоимости прочих материальных запасов однократного применения</t>
  </si>
  <si>
    <t>1. Расходы на приобретение (изготовление) подарочной и сувенирной продукции, не предназначенной для дальнейшей перепродажи, в том числе:</t>
  </si>
  <si>
    <t>-поздравительные открытки и вкладыши к ним</t>
  </si>
  <si>
    <t>- расходы на приобретение (изготовление) приветственных адресов, почетных грамот, благодарственных писем, дипломов и удостоверений лауреатов конкурсов для награждения и тому подобное</t>
  </si>
  <si>
    <t>- расходы на приобетение цветов</t>
  </si>
  <si>
    <t>2. Приобретение (изготовление) специальной продукции</t>
  </si>
  <si>
    <t>3. Приобретение (изготовление) бланков строгой отчетности</t>
  </si>
  <si>
    <t>4. ОГМ, всего:</t>
  </si>
  <si>
    <t>350</t>
  </si>
  <si>
    <t>Увеличение стоимости права пользования</t>
  </si>
  <si>
    <t>352</t>
  </si>
  <si>
    <t>Увеличение стоимости неисключительных прав на результаты интеллектуальной деятельности с неопределенным сроком полезного использования:</t>
  </si>
  <si>
    <t>1. Приобретение пользовательских, лицензионных прав на программное обеспечение</t>
  </si>
  <si>
    <t>2.  Приобретение приобретение и обновление справочно-информационных баз данных</t>
  </si>
  <si>
    <t>353</t>
  </si>
  <si>
    <t>Увеличение стоимости неисключительных прав на результаты интеллектуальной деятельности с определенным сроком полезного использования</t>
  </si>
  <si>
    <t>1.Приобретение пользовательских, лицензионных прав на программное обеспечение</t>
  </si>
  <si>
    <t>2. Приобретение приобретение и обновление справочно-информационных баз данных</t>
  </si>
  <si>
    <t>Капитальные вложения в объекты государственной (муниципальной) собственности</t>
  </si>
  <si>
    <t xml:space="preserve">Приобретение объектов недвижимого имущества государственными (муниципальными) </t>
  </si>
  <si>
    <t>226, 298, 299, 310, 330</t>
  </si>
  <si>
    <t>Строительство (реконструкция) объектов недвижимого имущества государственными (муниципальными) учреждениями</t>
  </si>
  <si>
    <t>222, 224, 225, 226, 228, 229, 298, 299, 310, 330, 340*</t>
  </si>
  <si>
    <t>Передача электроэнергии</t>
  </si>
  <si>
    <t>Купля- продажи электроэнергии</t>
  </si>
  <si>
    <t>Прием сточных вод</t>
  </si>
  <si>
    <t>Водоснабжение и водоотведение</t>
  </si>
  <si>
    <t>4. Вывоз ТБО</t>
  </si>
  <si>
    <t>Тепловая энергия</t>
  </si>
  <si>
    <t>9. Оказание услуг по ведению бухгалтерского, налогового и статистического учета</t>
  </si>
  <si>
    <t>Экономист</t>
  </si>
  <si>
    <t>Увеличение стоимости медикаментов медикаментов</t>
  </si>
  <si>
    <t>Увеличение стоимости продуктов питания</t>
  </si>
  <si>
    <t>Управления образования Администрации города Вологды</t>
  </si>
  <si>
    <t>Управление образования Администрации города Вологды</t>
  </si>
  <si>
    <t>Платные услуги (131)</t>
  </si>
  <si>
    <t>Родительская плата (131)</t>
  </si>
  <si>
    <t>Уменьшение стоимости материальных запасов</t>
  </si>
  <si>
    <t>Сдача металолома (446)</t>
  </si>
  <si>
    <t>Сдача макулатуры (446)</t>
  </si>
  <si>
    <t>Организация отдыха детей в каникулярное время (131)</t>
  </si>
  <si>
    <t>10. Оказание услуг по организации питания</t>
  </si>
  <si>
    <t>11. Установка скоростного интернета</t>
  </si>
  <si>
    <t>Обслуживание Стрелец-мониторинг</t>
  </si>
  <si>
    <t xml:space="preserve"> Обслуживание видионаблюдения</t>
  </si>
  <si>
    <t xml:space="preserve">в том числе: </t>
  </si>
  <si>
    <t xml:space="preserve"> Обслуживание АПС</t>
  </si>
  <si>
    <t>Обслуживание ТСО</t>
  </si>
  <si>
    <t>в том числе: (расшифровать, перечислить)</t>
  </si>
  <si>
    <t xml:space="preserve">1.4. Другие аналогичные расходы по содержанию/обслуживанию/ремонту нефинансовых активов, всего </t>
  </si>
  <si>
    <t>Акарицидная обработка территории и дезинсекция здания</t>
  </si>
  <si>
    <t>Зарядка огнетушителей</t>
  </si>
  <si>
    <t>подготовка теплового узла к отопительному сезону</t>
  </si>
  <si>
    <t>Дератизация</t>
  </si>
  <si>
    <t>Уборка снега и наледи</t>
  </si>
  <si>
    <t>Технический мониторинг АПС</t>
  </si>
  <si>
    <t>Иные цели "Одарённые дети"</t>
  </si>
  <si>
    <t>Строительные материалы</t>
  </si>
  <si>
    <t>Муниципальное общеобразовательное учреждение "Средняя общеобразовательная школа № 37 имени Маршала Советского Союза И.С. Конева"</t>
  </si>
  <si>
    <t>Школа «АБВГД» (курсы подготовки к школе) группа 1</t>
  </si>
  <si>
    <t>Школа «АБВГД» (курсы подготовки к школе) группа 2</t>
  </si>
  <si>
    <t>Танцевальные группы театр-студии «Ералаш» группа 1</t>
  </si>
  <si>
    <t>Танцевальные группы театр-студии «Ералаш» группа 2</t>
  </si>
  <si>
    <t>Танцевальные группы театр-студии «Ералаш» группа 3</t>
  </si>
  <si>
    <t>Танцевальные группы театр-студии «Ералаш» группа 4</t>
  </si>
  <si>
    <t>Танцевальные группы театр-студии «Ералаш» группа 5</t>
  </si>
  <si>
    <t>Танцевальные группы театр-студии «Ералаш» группа 6</t>
  </si>
  <si>
    <t>Танцевальные группы театр-студии «Ералаш» группа 7</t>
  </si>
  <si>
    <t xml:space="preserve">Танцевальные группы студии «Маскарад»
группа 1
</t>
  </si>
  <si>
    <t xml:space="preserve">Танцевальные группы студии «Маскарад»
группа 2
</t>
  </si>
  <si>
    <t xml:space="preserve">Танцевальные группы студии «Маскарад»
группа 3
</t>
  </si>
  <si>
    <t xml:space="preserve">Танцевальные группы студии «Маскарад»
группа 4
</t>
  </si>
  <si>
    <t xml:space="preserve">Танцевальные группы студии «Маскарад»
группа 5
</t>
  </si>
  <si>
    <t xml:space="preserve">Танцевальные группы студии «Маскарад»
группа 6
</t>
  </si>
  <si>
    <t xml:space="preserve">Танцевальные группы студии «Маскарад»
группа7
</t>
  </si>
  <si>
    <t>Танцевальные группы студии «Маскарад»
группа 8</t>
  </si>
  <si>
    <t>Группы УИП в основной и стар. шк. (русский язык) гр. 1</t>
  </si>
  <si>
    <t>Группы УИП в основной и стар. шк. (русский язык) гр. 2</t>
  </si>
  <si>
    <t>Группы УИП в основной и стар. шк. (русский язык) гр. 3</t>
  </si>
  <si>
    <t>Группы УИП в основной и стар. шк. (русский язык) гр. 4</t>
  </si>
  <si>
    <t>Группы УИП в основной и стар. шк. (русский язык) гр. 5</t>
  </si>
  <si>
    <t>Группы УИП в нач. школе «Юный информатик» группа 2</t>
  </si>
  <si>
    <t>Группы УИП в нач. школе «Юный информатик» группа 1</t>
  </si>
  <si>
    <t>Группы УИП в нач. школе «Юный информатик» группа 3</t>
  </si>
  <si>
    <t>Группы УИП в нач. школе «Юный информатик» группа 4</t>
  </si>
  <si>
    <t>Группы УИП в начальной школе английский язык группа 1</t>
  </si>
  <si>
    <t>Группы УИП в начальной школе английский язык группа 2</t>
  </si>
  <si>
    <t>Группы УИП в начальной школе логопед группа 1</t>
  </si>
  <si>
    <t>Группы УИП в начальной школе логопед группа 2</t>
  </si>
  <si>
    <t>Группы УИП в нач.шк. русский язык «Риторика» группа 1</t>
  </si>
  <si>
    <t>Группы УИП в основной и стар. шк. (математика) гр. 1</t>
  </si>
  <si>
    <t>Группы УИП в основной и стар. шк. (математика) гр. 2</t>
  </si>
  <si>
    <t>Группы УИП в основной и стар. шк. (математика) гр. 3</t>
  </si>
  <si>
    <t>Группы УИП в основной и стар. шк. (математика) гр. 4</t>
  </si>
  <si>
    <t>Группы УИП в основной и стар. шк. (математика) гр. 5</t>
  </si>
  <si>
    <t>Группы УИП в основной и стар. шк. (география) гр.1</t>
  </si>
  <si>
    <t>Группы УИП в основной и стар. шк. (обществознание) гр1</t>
  </si>
  <si>
    <t>Группы УИП в основной и стар. шк. (обществознание) гр2</t>
  </si>
  <si>
    <t>Группы УИП в основной и стар. шк. (обществознание) гр3</t>
  </si>
  <si>
    <t>Группы УИП в основной и стар. шк. (информатика) гр1</t>
  </si>
  <si>
    <t xml:space="preserve">Нежилое помещение </t>
  </si>
  <si>
    <t>Спортивный зал</t>
  </si>
  <si>
    <t>Адрес объекта потребления г.Вологда ул.Архангельская, д.11б</t>
  </si>
  <si>
    <t>Адрес объекта потребления   г.Вологда ул.Архангельская, д.11б</t>
  </si>
  <si>
    <t>МУП ЖКХ "Вологдагорводоканал"</t>
  </si>
  <si>
    <t>Код бюджетной классификации Российской Федерации &lt;8.1&gt;</t>
  </si>
  <si>
    <t>1.3.1.</t>
  </si>
  <si>
    <t>в соответствии с Федеральным законом N 44-ФЗ</t>
  </si>
  <si>
    <t>из них &lt;8.1&gt;</t>
  </si>
  <si>
    <t>26310.1</t>
  </si>
  <si>
    <t>1.3.2.</t>
  </si>
  <si>
    <t>в соответствии с Федеральным законом N 223-ФЗ</t>
  </si>
  <si>
    <t>26421.1</t>
  </si>
  <si>
    <t>26430.1</t>
  </si>
  <si>
    <t>26451.1</t>
  </si>
  <si>
    <t xml:space="preserve">в том числе:  Поступления текущего характера бюджетным и автономным учреждениям от сектора государственного управления
</t>
  </si>
  <si>
    <t>Предоставление доступа к сети "Интернет" на скорость не менее 100 Мбит/сек</t>
  </si>
  <si>
    <t>Выявление и поддержка одаренных детей и молодых талантов</t>
  </si>
  <si>
    <t>Оказание содействия в трудоустройстве незанятых инвалидов молодого возраста на оборудованные (оснащенные) для них рабочих мест</t>
  </si>
  <si>
    <t>Обеспечение доступности муниципальных образовательных организаций и услуг в сфере образования для инвалидов и других маломобильных групп населения</t>
  </si>
  <si>
    <t>Строительство (реконструкция) муниципальных дошкольных образовательных организаций на территории муниципального образования  «Город Вологда», создание дополнительных мест в муниципальных дошкольных образовательных организациях</t>
  </si>
  <si>
    <t>Реализация федерального проекта «Современная школа»</t>
  </si>
  <si>
    <t>Организация занятости неорганизованных детей в микрорайонах города в рамках реализации социально значимого проекта «Город детства»</t>
  </si>
  <si>
    <t>Реализация общегородских воспитательных мероприятий</t>
  </si>
  <si>
    <t>Методическое, информационное и организационное обеспечение системы патриотического воспитания детей и молодежи</t>
  </si>
  <si>
    <t>Патриотическое воспитание детей и молодежи в ходе массовых мероприятий</t>
  </si>
  <si>
    <t>Содействие допризывной подготовке граждан к военной службе, формированию позитивного отношения к служению Отечеству</t>
  </si>
  <si>
    <t>Выполнение ремонтных работ и мероприятий по комплексной безопасности образовательных организаций</t>
  </si>
  <si>
    <t xml:space="preserve">Безвозмездные поступления </t>
  </si>
  <si>
    <t xml:space="preserve">в том числе:  доходы от операционной аренды
</t>
  </si>
  <si>
    <t xml:space="preserve"> Расчет объема:  Доходы от оказания платных услуг (работ), компенсаций затрат
</t>
  </si>
  <si>
    <t xml:space="preserve">1. Доходы государственных (муниципальных) учреждений от поступлений субсидий на финансовое обеспечение выполнения ими государственного (муниципального) задания
</t>
  </si>
  <si>
    <t xml:space="preserve">2.Доходы от оказания платных услуг (работ)
</t>
  </si>
  <si>
    <t xml:space="preserve">Доходы по условным арендным платежам
</t>
  </si>
  <si>
    <t>Расходы на выплату персоналу учреждения</t>
  </si>
  <si>
    <t>Ремонт и содержание оргтехники</t>
  </si>
  <si>
    <t xml:space="preserve"> Приобретение (изготовление) аттестатов</t>
  </si>
  <si>
    <t>Ежемесячное денежное вознаграждение за классное руководство педагогическим работникам</t>
  </si>
  <si>
    <t xml:space="preserve">из них &lt;8.1&gt; Реализация регионального проекта «Цифровая образовательная среда»
</t>
  </si>
  <si>
    <t>Реализация регионального проекта «Цифровая образовательная среда»</t>
  </si>
  <si>
    <t>4.Организация и проведение профилактической работы с обучающимися, в том числе с подростками группы социального риска</t>
  </si>
  <si>
    <t xml:space="preserve">5. Цифровая среда </t>
  </si>
  <si>
    <t>6.Учебники</t>
  </si>
  <si>
    <t>прочие доходы</t>
  </si>
  <si>
    <t>Школа "АБВГД"(курсы подготовки к школе) группа 1</t>
  </si>
  <si>
    <t>Школа "АБВГД"(курсы подготовки к школе) группа 2</t>
  </si>
  <si>
    <t>Танцевальные группы театр-студии "Ералаш" группа1</t>
  </si>
  <si>
    <t>Танцевальные группы театр-студии "Ералаш" группа2</t>
  </si>
  <si>
    <t>Танцевальные группы театр-студии "Ералаш" группа3</t>
  </si>
  <si>
    <t>Танцевальные группы театр-студии "Ералаш" группа4</t>
  </si>
  <si>
    <t>Танцевальные группы театр-студии "Ералаш" группа5</t>
  </si>
  <si>
    <t>Танцевальные группы театр-студии "Ералаш" группа6</t>
  </si>
  <si>
    <t xml:space="preserve">Танцевальные группы студии "Маскарад" группа 1 </t>
  </si>
  <si>
    <t>Танцевальные группы студии "Маскарад" группа 2</t>
  </si>
  <si>
    <t>Танцевальные группы студии "Маскарад" группа 3</t>
  </si>
  <si>
    <t>Танцевальные группы студии "Маскарад" группа 4</t>
  </si>
  <si>
    <t>Танцевальные группы студии "Маскарад" группа 5</t>
  </si>
  <si>
    <t>Танцевальные группы студии "Маскарад" группа 6</t>
  </si>
  <si>
    <t>Танцевальные группы студии "Маскарад" группа 7</t>
  </si>
  <si>
    <t>Робототехника группа 1</t>
  </si>
  <si>
    <t>Робототехника группа 2</t>
  </si>
  <si>
    <t>Робототехника группа 3</t>
  </si>
  <si>
    <t>Робототехника группа 4</t>
  </si>
  <si>
    <t>Робототехника группа 5</t>
  </si>
  <si>
    <t>Робототехника группа 6</t>
  </si>
  <si>
    <t>Робототехника группа 7</t>
  </si>
  <si>
    <t>Робототехника группа 8</t>
  </si>
  <si>
    <t>Робототехника группа 9</t>
  </si>
  <si>
    <t>Робототехника группа 10</t>
  </si>
  <si>
    <t>Робототехника группа 11</t>
  </si>
  <si>
    <t>Робототехника группа 12</t>
  </si>
  <si>
    <t xml:space="preserve">Группы  УИП в начальной школе "Юный информатик" группа 1  </t>
  </si>
  <si>
    <t>Группы  УИП в начальной школе "Юный информатик" группа 2</t>
  </si>
  <si>
    <t>Группы  УИП в начальной школе "Юный информатик" группа 3</t>
  </si>
  <si>
    <t>Группы  УИП в начальной школе "Юный информатик" группа 4</t>
  </si>
  <si>
    <t>Группы  УИП в начальной школе "Юный информатик" группа 5</t>
  </si>
  <si>
    <t>Логопед группа 1</t>
  </si>
  <si>
    <t>Группы УИП в начальной школе "Английиский язык" группа 1</t>
  </si>
  <si>
    <t>Группы УИП в начальной школе "Английиский язык" группа 2</t>
  </si>
  <si>
    <t>Группы УИП в начальной школе "Английиский язык" группа 3</t>
  </si>
  <si>
    <t>Группы УИП в начальной школе "Английиский язык" группа 4</t>
  </si>
  <si>
    <t>Группы УИП в начальной школе "Английиский язык" группа 5</t>
  </si>
  <si>
    <t>Группы УИП в начальной школе "Английиский язык" группа 6</t>
  </si>
  <si>
    <t>УИП в основной и старшей школе ("Школа информационной культуры" 11 класс) группа 1</t>
  </si>
  <si>
    <t>УИП в основной и старшей школе (Математика 11 класс) группа 1</t>
  </si>
  <si>
    <t>Повышение значимости рабочих профессий</t>
  </si>
  <si>
    <t>Финансовое обеспечение выполнения функций муниципальных органов и учреждений (Предоставление субсидий бюджетным, автономным учреждениям и иным некоммерческим организациям)</t>
  </si>
  <si>
    <t>Социальные пособия и компенсации персоналу в денежной форме</t>
  </si>
  <si>
    <t>премия Колесникова</t>
  </si>
  <si>
    <t>закупка энергетических ресурсов</t>
  </si>
  <si>
    <t>по строкам 1000 - 1900 - коды аналитической группы подвида доходов бюджетов классификации доходов бюджетов;
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2000 - 2720 -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</si>
  <si>
    <t>Бассейны</t>
  </si>
  <si>
    <r>
      <t>Код по бюджетной классификации Российской Федерации</t>
    </r>
    <r>
      <rPr>
        <vertAlign val="superscript"/>
        <sz val="12"/>
        <rFont val="Times New Roman"/>
        <family val="1"/>
        <charset val="204"/>
      </rPr>
      <t>1</t>
    </r>
  </si>
  <si>
    <r>
      <t>Аналитический код</t>
    </r>
    <r>
      <rPr>
        <vertAlign val="superscript"/>
        <sz val="12"/>
        <rFont val="Times New Roman"/>
        <family val="1"/>
        <charset val="204"/>
      </rPr>
      <t>2</t>
    </r>
  </si>
  <si>
    <r>
      <t>Остаток средств на начало текущего финансового года</t>
    </r>
    <r>
      <rPr>
        <vertAlign val="superscript"/>
        <sz val="12"/>
        <rFont val="Times New Roman"/>
        <family val="1"/>
        <charset val="204"/>
      </rPr>
      <t>3</t>
    </r>
  </si>
  <si>
    <r>
      <t>Остаток средств на конец текущего финансового года</t>
    </r>
    <r>
      <rPr>
        <vertAlign val="superscript"/>
        <sz val="12"/>
        <rFont val="Times New Roman"/>
        <family val="1"/>
        <charset val="204"/>
      </rPr>
      <t>3</t>
    </r>
  </si>
  <si>
    <r>
      <t>прочие поступления, всего</t>
    </r>
    <r>
      <rPr>
        <vertAlign val="superscript"/>
        <sz val="12"/>
        <rFont val="Times New Roman"/>
        <family val="1"/>
        <charset val="204"/>
      </rPr>
      <t>4</t>
    </r>
  </si>
  <si>
    <r>
      <t>расходы на закупку товаров, работ, услуг, всего</t>
    </r>
    <r>
      <rPr>
        <vertAlign val="superscript"/>
        <sz val="12"/>
        <rFont val="Times New Roman"/>
        <family val="1"/>
        <charset val="204"/>
      </rPr>
      <t>5</t>
    </r>
  </si>
  <si>
    <r>
      <t>Выплаты, уменьшающие доход, всего</t>
    </r>
    <r>
      <rPr>
        <vertAlign val="superscript"/>
        <sz val="12"/>
        <rFont val="Times New Roman"/>
        <family val="1"/>
        <charset val="204"/>
      </rPr>
      <t>6</t>
    </r>
  </si>
  <si>
    <r>
      <t>налог на прибыль</t>
    </r>
    <r>
      <rPr>
        <vertAlign val="superscript"/>
        <sz val="12"/>
        <rFont val="Times New Roman"/>
        <family val="1"/>
        <charset val="204"/>
      </rPr>
      <t>6</t>
    </r>
  </si>
  <si>
    <r>
      <t>налог на добавленную стоимость</t>
    </r>
    <r>
      <rPr>
        <vertAlign val="superscript"/>
        <sz val="12"/>
        <rFont val="Times New Roman"/>
        <family val="1"/>
        <charset val="204"/>
      </rPr>
      <t>6</t>
    </r>
  </si>
  <si>
    <r>
      <t>прочие налоги, уменьшающие доход</t>
    </r>
    <r>
      <rPr>
        <vertAlign val="superscript"/>
        <sz val="12"/>
        <rFont val="Times New Roman"/>
        <family val="1"/>
        <charset val="204"/>
      </rPr>
      <t>6</t>
    </r>
  </si>
  <si>
    <r>
      <t>Прочие выплаты, всего</t>
    </r>
    <r>
      <rPr>
        <vertAlign val="superscript"/>
        <sz val="12"/>
        <rFont val="Times New Roman"/>
        <family val="1"/>
        <charset val="204"/>
      </rPr>
      <t>7</t>
    </r>
  </si>
  <si>
    <t>округа города Вологды ,</t>
  </si>
  <si>
    <t>от 16 марта 2022 г. N 360</t>
  </si>
  <si>
    <t>доходы от оказания платных услуг работ, компенсаций затрат, всего</t>
  </si>
  <si>
    <t>субсидии на финансовое обеспечение выполнения муниципального задания за счет средств бюджета города Вологды</t>
  </si>
  <si>
    <t xml:space="preserve"> доходы от операционной аренды</t>
  </si>
  <si>
    <t xml:space="preserve"> доходы от оказания платных услуг (работ) потребителям соответствующих услуг (работ)</t>
  </si>
  <si>
    <t>доходы от штрафов, пеней, иных сумм принудительного изъятия всего</t>
  </si>
  <si>
    <t>закупку научно-исследовательских , опытно-конструкторских работ и технологических работ</t>
  </si>
  <si>
    <t>прочую закупку товаров, работ и услуг</t>
  </si>
  <si>
    <t>закупку товаров, работ, услуг в целях создания, развития, эксплуатации и вывода из эксплуатации муниципальных информационных систем</t>
  </si>
  <si>
    <t>приобретение объектов недвижимого имущества муниципальными учреждениями</t>
  </si>
  <si>
    <t>из них &lt;8.2&gt;:</t>
  </si>
  <si>
    <t>26310.2</t>
  </si>
  <si>
    <t>1.4.4.</t>
  </si>
  <si>
    <t>1.4.5.</t>
  </si>
  <si>
    <t>24630.2</t>
  </si>
  <si>
    <t>1.4.5.3</t>
  </si>
  <si>
    <t>из них &lt;8.2&gt;</t>
  </si>
  <si>
    <t>26451.2</t>
  </si>
  <si>
    <t>&lt;8.2&gt;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</si>
  <si>
    <t>13. Организация и проведение профилактической работы с обучающимися, в том числе с подростками группы социального риска</t>
  </si>
  <si>
    <t>15. Иные цели патриотическое воспитание детей</t>
  </si>
  <si>
    <t>16.Иные цели Одарённые дети</t>
  </si>
  <si>
    <t>17. Иные цели (бассейны)</t>
  </si>
  <si>
    <t>12. Культурно массовые расходы</t>
  </si>
  <si>
    <t>Обеспечение дошкольного образования в муниципальных образовательных организациях области,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Приобретение учебников</t>
  </si>
  <si>
    <t xml:space="preserve"> муниципальных учреждений городского</t>
  </si>
  <si>
    <t>1.1.</t>
  </si>
  <si>
    <t>1.2.</t>
  </si>
  <si>
    <t>1.3.</t>
  </si>
  <si>
    <t>1.4.</t>
  </si>
  <si>
    <t>1.4.1.</t>
  </si>
  <si>
    <t>1.4.2.</t>
  </si>
  <si>
    <t>1.4.3.</t>
  </si>
  <si>
    <t>Начальник</t>
  </si>
  <si>
    <t>А.С.Кочешков</t>
  </si>
  <si>
    <r>
      <rPr>
        <vertAlign val="superscript"/>
        <sz val="10"/>
        <rFont val="Times New Roman"/>
        <family val="1"/>
        <charset val="204"/>
      </rPr>
      <t>8</t>
    </r>
    <r>
      <rPr>
        <sz val="10"/>
        <rFont val="Times New Roman"/>
        <family val="1"/>
        <charset val="204"/>
      </rPr>
      <t xml:space="preserve"> В разделе 2 «Сведения по выплатам на закупки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</si>
  <si>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t>&lt;8.1&gt; В случаях, если муниципальному учреждению предоставляются субсидия в соответствии с абзацем вторым пункта 1 статьи 78.1 Бюджетного кодекса Российской Федерации, субсидия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 или грант в форме субсидии соответствии с абзацем первым пункта 4 статьи 78.1 Бюджетного кодекса Российской Федерации в целях достижения результатов регионального проекта, обеспечивающего достижение целей, показателей и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года N 204 "О национальных целях и стратегических задачах развития Российской Федерации на период до 2024 года" (с последующими изменениями) (далее - региональный проект), показатели строк 26310, 26421, 26430 и 26451 раздела 2 детализируются по коду целевой статьи (8 - 17 разряды кода классификации расходов бюджетов, при этом в рамках реализации регионального проекта в 8 - 10 разрядах могут указываться нули).</t>
  </si>
  <si>
    <r>
      <rPr>
        <vertAlign val="superscript"/>
        <sz val="10"/>
        <rFont val="Times New Roman"/>
        <family val="1"/>
        <charset val="204"/>
      </rPr>
      <t>9</t>
    </r>
    <r>
      <rPr>
        <sz val="10"/>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закупки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</si>
  <si>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rPr>
        <vertAlign val="superscript"/>
        <sz val="10"/>
        <rFont val="Times New Roman"/>
        <family val="1"/>
        <charset val="204"/>
      </rPr>
      <t>10</t>
    </r>
    <r>
      <rPr>
        <sz val="10"/>
        <rFont val="Times New Roman"/>
        <family val="1"/>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</si>
  <si>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10"/>
        <rFont val="Times New Roman"/>
        <family val="1"/>
        <charset val="204"/>
      </rPr>
      <t>11</t>
    </r>
    <r>
      <rPr>
        <sz val="10"/>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</si>
  <si>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10"/>
        <rFont val="Times New Roman"/>
        <family val="1"/>
        <charset val="204"/>
      </rPr>
      <t>12</t>
    </r>
    <r>
      <rPr>
        <sz val="10"/>
        <rFont val="Times New Roman"/>
        <family val="1"/>
        <charset val="204"/>
      </rPr>
      <t xml:space="preserve"> Указывается сумма закупок товаров, работ, услуг, осуществляемых в соответствии с Федеральным законом № 44-ФЗ.</t>
    </r>
  </si>
  <si>
    <r>
      <rPr>
        <vertAlign val="superscript"/>
        <sz val="10"/>
        <rFont val="Times New Roman"/>
        <family val="1"/>
        <charset val="204"/>
      </rPr>
      <t>13</t>
    </r>
    <r>
      <rPr>
        <sz val="10"/>
        <rFont val="Times New Roman"/>
        <family val="1"/>
        <charset val="204"/>
      </rPr>
      <t xml:space="preserve"> Плановые показатели выплат на закупку товаров, работ, услуг по строке 26500 муниципального бюджетного учреждения должен быть не менее суммы показателей строк 26410, 26420, 26430, 26440 по соответствующей графе, муниципального автономного учреждения - не менее показателя строки 26430 по соответствующей графе.</t>
    </r>
  </si>
  <si>
    <r>
      <rPr>
        <vertAlign val="superscript"/>
        <sz val="10"/>
        <rFont val="Times New Roman"/>
        <family val="1"/>
        <charset val="204"/>
      </rPr>
      <t>1</t>
    </r>
    <r>
      <rPr>
        <sz val="10"/>
        <rFont val="Times New Roman"/>
        <family val="1"/>
        <charset val="204"/>
      </rPr>
      <t xml:space="preserve"> В графе 3 отражаются:</t>
    </r>
  </si>
  <si>
    <r>
      <rPr>
        <vertAlign val="superscript"/>
        <sz val="10"/>
        <rFont val="Times New Roman"/>
        <family val="1"/>
        <charset val="204"/>
      </rPr>
      <t>2</t>
    </r>
    <r>
      <rPr>
        <sz val="10"/>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с указанием справочной информации (типов средств).</t>
    </r>
  </si>
  <si>
    <r>
      <rPr>
        <vertAlign val="superscript"/>
        <sz val="10"/>
        <rFont val="Times New Roman"/>
        <family val="1"/>
        <charset val="204"/>
      </rPr>
      <t>3</t>
    </r>
    <r>
      <rPr>
        <sz val="10"/>
        <rFont val="Times New Roman"/>
        <family val="1"/>
        <charset val="204"/>
      </rPr>
      <t xml:space="preserve"> По строкам 0001 и 0002 указываются фактические остатки средств при внесении изменений в утвержденный План после завершения отчетного финансового года.</t>
    </r>
  </si>
  <si>
    <r>
      <rPr>
        <vertAlign val="superscript"/>
        <sz val="10"/>
        <rFont val="Times New Roman"/>
        <family val="1"/>
        <charset val="204"/>
      </rPr>
      <t>4</t>
    </r>
    <r>
      <rPr>
        <sz val="10"/>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</si>
  <si>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10"/>
        <rFont val="Times New Roman"/>
        <family val="1"/>
        <charset val="204"/>
      </rPr>
      <t>5</t>
    </r>
    <r>
      <rPr>
        <sz val="10"/>
        <rFont val="Times New Roman"/>
        <family val="1"/>
        <charset val="204"/>
      </rPr>
      <t xml:space="preserve"> 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закупки товаров, работ, услуг» Плана.</t>
    </r>
  </si>
  <si>
    <r>
      <rPr>
        <vertAlign val="superscript"/>
        <sz val="10"/>
        <rFont val="Times New Roman"/>
        <family val="1"/>
        <charset val="204"/>
      </rPr>
      <t>6</t>
    </r>
    <r>
      <rPr>
        <sz val="10"/>
        <rFont val="Times New Roman"/>
        <family val="1"/>
        <charset val="204"/>
      </rPr>
      <t xml:space="preserve"> Показатель отражается со знаком «минус».</t>
    </r>
  </si>
  <si>
    <r>
      <rPr>
        <vertAlign val="superscript"/>
        <sz val="10"/>
        <rFont val="Times New Roman"/>
        <family val="1"/>
        <charset val="204"/>
      </rPr>
      <t>7</t>
    </r>
    <r>
      <rPr>
        <sz val="10"/>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</si>
  <si>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Уникальный код &lt;8.2&gt;</t>
  </si>
  <si>
    <r>
      <t>Раздел 2. Сведения по выплатам на закупки товаров, работ, услуг</t>
    </r>
    <r>
      <rPr>
        <b/>
        <vertAlign val="superscript"/>
        <sz val="12"/>
        <rFont val="Times New Roman"/>
        <family val="1"/>
        <charset val="204"/>
      </rPr>
      <t>8</t>
    </r>
  </si>
  <si>
    <t>1.3.3.</t>
  </si>
  <si>
    <t>1.4.3.1.</t>
  </si>
  <si>
    <t>А. И. Пылёва</t>
  </si>
  <si>
    <t>_____________     С. В. Павлов</t>
  </si>
  <si>
    <t>на 2023 г. и плановый период 2024 и 2025 годов</t>
  </si>
  <si>
    <t>на 2023 г. текущий финансовый год</t>
  </si>
  <si>
    <t>на 2024 г. первый год планового периода</t>
  </si>
  <si>
    <t>на 2025 г. второй год планового периода</t>
  </si>
  <si>
    <t xml:space="preserve">на 2023 год </t>
  </si>
  <si>
    <t xml:space="preserve">14. Иные цели ОГМ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</si>
</sst>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0.0"/>
  </numFmts>
  <fonts count="28" x14ac:knownFonts="1">
    <font>
      <sz val="10"/>
      <name val="Arial Cyr"/>
      <charset val="204"/>
    </font>
    <font>
      <sz val="13"/>
      <name val="Times New Roman"/>
      <family val="1"/>
      <charset val="204"/>
    </font>
    <font>
      <sz val="11"/>
      <name val="Times New Roman"/>
      <family val="1"/>
      <charset val="204"/>
    </font>
    <font>
      <sz val="10"/>
      <name val="Times New Roman"/>
      <family val="1"/>
      <charset val="204"/>
    </font>
    <font>
      <b/>
      <sz val="13"/>
      <name val="Times New Roman"/>
      <family val="1"/>
      <charset val="204"/>
    </font>
    <font>
      <vertAlign val="superscript"/>
      <sz val="13"/>
      <name val="Times New Roman"/>
      <family val="1"/>
      <charset val="204"/>
    </font>
    <font>
      <sz val="10"/>
      <name val="Arial Cyr"/>
      <charset val="204"/>
    </font>
    <font>
      <sz val="10"/>
      <name val="Arial"/>
      <family val="2"/>
      <charset val="204"/>
    </font>
    <font>
      <b/>
      <sz val="14"/>
      <name val="Times New Roman"/>
      <family val="1"/>
      <charset val="204"/>
    </font>
    <font>
      <sz val="12"/>
      <name val="Times New Roman"/>
      <family val="1"/>
      <charset val="204"/>
    </font>
    <font>
      <b/>
      <sz val="12"/>
      <name val="Times New Roman"/>
      <family val="1"/>
      <charset val="204"/>
    </font>
    <font>
      <vertAlign val="superscript"/>
      <sz val="12"/>
      <name val="Times New Roman"/>
      <family val="1"/>
      <charset val="204"/>
    </font>
    <font>
      <b/>
      <sz val="10"/>
      <name val="Times New Roman"/>
      <family val="1"/>
      <charset val="204"/>
    </font>
    <font>
      <vertAlign val="superscript"/>
      <sz val="10"/>
      <name val="Times New Roman"/>
      <family val="1"/>
      <charset val="204"/>
    </font>
    <font>
      <i/>
      <sz val="10"/>
      <name val="Arial"/>
      <family val="2"/>
      <charset val="204"/>
    </font>
    <font>
      <i/>
      <sz val="12"/>
      <name val="Times New Roman"/>
      <family val="1"/>
      <charset val="204"/>
    </font>
    <font>
      <sz val="12"/>
      <name val="Arial"/>
      <family val="2"/>
      <charset val="204"/>
    </font>
    <font>
      <sz val="12"/>
      <color rgb="FFFF0000"/>
      <name val="Times New Roman"/>
      <family val="1"/>
      <charset val="204"/>
    </font>
    <font>
      <u/>
      <sz val="11"/>
      <name val="Times New Roman"/>
      <family val="1"/>
      <charset val="204"/>
    </font>
    <font>
      <b/>
      <sz val="10"/>
      <name val="Arial"/>
      <family val="2"/>
      <charset val="204"/>
    </font>
    <font>
      <sz val="10"/>
      <color rgb="FFFF0000"/>
      <name val="Times New Roman"/>
      <family val="1"/>
      <charset val="204"/>
    </font>
    <font>
      <sz val="12"/>
      <color indexed="8"/>
      <name val="Times New Roman"/>
      <family val="1"/>
      <charset val="204"/>
    </font>
    <font>
      <sz val="12"/>
      <name val="Arial Cyr"/>
      <charset val="204"/>
    </font>
    <font>
      <b/>
      <sz val="12"/>
      <name val="Arial Cyr"/>
      <charset val="204"/>
    </font>
    <font>
      <sz val="12"/>
      <color theme="1"/>
      <name val="Times New Roman"/>
      <family val="1"/>
      <charset val="204"/>
    </font>
    <font>
      <b/>
      <vertAlign val="superscript"/>
      <sz val="12"/>
      <name val="Times New Roman"/>
      <family val="1"/>
      <charset val="204"/>
    </font>
    <font>
      <sz val="8"/>
      <name val="Arial"/>
      <family val="2"/>
    </font>
    <font>
      <sz val="11"/>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9"/>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0"/>
      </left>
      <right style="thin">
        <color indexed="60"/>
      </right>
      <top style="thin">
        <color indexed="60"/>
      </top>
      <bottom style="thin">
        <color indexed="60"/>
      </bottom>
      <diagonal/>
    </border>
  </borders>
  <cellStyleXfs count="7">
    <xf numFmtId="0" fontId="0" fillId="0" borderId="0"/>
    <xf numFmtId="0" fontId="7" fillId="0" borderId="0"/>
    <xf numFmtId="0" fontId="6" fillId="0" borderId="0"/>
    <xf numFmtId="0" fontId="6" fillId="0" borderId="0"/>
    <xf numFmtId="43" fontId="6" fillId="0" borderId="0" applyFont="0" applyFill="0" applyBorder="0" applyAlignment="0" applyProtection="0"/>
    <xf numFmtId="0" fontId="26" fillId="0" borderId="0"/>
    <xf numFmtId="0" fontId="26" fillId="0" borderId="0"/>
  </cellStyleXfs>
  <cellXfs count="494">
    <xf numFmtId="0" fontId="0" fillId="0" borderId="0" xfId="0"/>
    <xf numFmtId="0" fontId="1" fillId="0" borderId="0" xfId="0" applyFont="1"/>
    <xf numFmtId="0" fontId="2" fillId="0" borderId="0" xfId="0" applyFont="1"/>
    <xf numFmtId="0" fontId="2" fillId="0" borderId="0" xfId="0" applyFont="1" applyAlignment="1"/>
    <xf numFmtId="0" fontId="1" fillId="0" borderId="1" xfId="0" applyFont="1" applyBorder="1" applyAlignment="1">
      <alignment horizontal="center" vertical="top" wrapText="1"/>
    </xf>
    <xf numFmtId="0" fontId="1" fillId="0" borderId="1" xfId="0" applyFont="1" applyBorder="1" applyAlignment="1">
      <alignment wrapText="1"/>
    </xf>
    <xf numFmtId="0" fontId="4" fillId="0" borderId="1" xfId="0" applyFont="1" applyBorder="1" applyAlignment="1">
      <alignment wrapText="1"/>
    </xf>
    <xf numFmtId="0" fontId="2" fillId="0" borderId="1" xfId="0" applyFont="1" applyBorder="1" applyAlignment="1">
      <alignment wrapText="1"/>
    </xf>
    <xf numFmtId="0" fontId="1" fillId="0" borderId="0" xfId="0" applyFont="1" applyBorder="1" applyAlignment="1">
      <alignment horizontal="center" wrapText="1"/>
    </xf>
    <xf numFmtId="0" fontId="1" fillId="0" borderId="0" xfId="0" applyFont="1" applyBorder="1" applyAlignment="1">
      <alignment wrapText="1"/>
    </xf>
    <xf numFmtId="0" fontId="3" fillId="0" borderId="0" xfId="0" applyFont="1"/>
    <xf numFmtId="0" fontId="1" fillId="0" borderId="1" xfId="0" applyFont="1" applyFill="1" applyBorder="1" applyAlignment="1">
      <alignment wrapText="1"/>
    </xf>
    <xf numFmtId="0" fontId="2" fillId="0" borderId="1" xfId="0" applyFont="1" applyFill="1" applyBorder="1" applyAlignment="1">
      <alignment wrapText="1"/>
    </xf>
    <xf numFmtId="0" fontId="7" fillId="0" borderId="0" xfId="1"/>
    <xf numFmtId="4" fontId="7" fillId="0" borderId="0" xfId="1" applyNumberFormat="1" applyAlignment="1">
      <alignment horizontal="right"/>
    </xf>
    <xf numFmtId="0" fontId="3" fillId="0" borderId="0" xfId="2" applyFont="1" applyFill="1" applyBorder="1" applyAlignment="1">
      <alignment vertical="center"/>
    </xf>
    <xf numFmtId="4" fontId="3" fillId="0" borderId="0" xfId="2" applyNumberFormat="1" applyFont="1" applyFill="1" applyBorder="1" applyAlignment="1">
      <alignment horizontal="right" vertical="center"/>
    </xf>
    <xf numFmtId="4" fontId="7" fillId="0" borderId="0" xfId="1" applyNumberFormat="1"/>
    <xf numFmtId="0" fontId="10" fillId="0" borderId="1" xfId="2" applyFont="1" applyFill="1" applyBorder="1" applyAlignment="1">
      <alignment horizontal="left" vertical="center" wrapText="1"/>
    </xf>
    <xf numFmtId="4" fontId="10" fillId="2" borderId="1" xfId="2" applyNumberFormat="1" applyFont="1" applyFill="1" applyBorder="1" applyAlignment="1">
      <alignment horizontal="right" vertical="center" wrapText="1"/>
    </xf>
    <xf numFmtId="4" fontId="10" fillId="2" borderId="0" xfId="2" applyNumberFormat="1" applyFont="1" applyFill="1" applyBorder="1" applyAlignment="1">
      <alignment horizontal="right" vertical="center" wrapText="1"/>
    </xf>
    <xf numFmtId="4" fontId="10" fillId="2" borderId="1" xfId="3" applyNumberFormat="1" applyFont="1" applyFill="1" applyBorder="1" applyAlignment="1">
      <alignment horizontal="right" wrapText="1"/>
    </xf>
    <xf numFmtId="4" fontId="9" fillId="2" borderId="1" xfId="2" applyNumberFormat="1" applyFont="1" applyFill="1" applyBorder="1" applyAlignment="1">
      <alignment horizontal="right" vertical="center" wrapText="1"/>
    </xf>
    <xf numFmtId="0" fontId="9" fillId="0" borderId="1" xfId="2" applyFont="1" applyFill="1" applyBorder="1" applyAlignment="1">
      <alignment vertical="center" wrapText="1"/>
    </xf>
    <xf numFmtId="0" fontId="7" fillId="0" borderId="1" xfId="1" applyBorder="1"/>
    <xf numFmtId="0" fontId="3" fillId="0" borderId="1" xfId="2" applyFont="1" applyFill="1" applyBorder="1" applyAlignment="1">
      <alignment horizontal="center" vertical="center" wrapText="1"/>
    </xf>
    <xf numFmtId="0" fontId="9" fillId="0" borderId="15" xfId="2" applyFont="1" applyFill="1" applyBorder="1" applyAlignment="1">
      <alignment horizontal="left" vertical="center" wrapText="1"/>
    </xf>
    <xf numFmtId="0" fontId="8" fillId="0" borderId="15" xfId="2" applyFont="1" applyFill="1" applyBorder="1" applyAlignment="1">
      <alignment horizontal="center" vertical="center" wrapText="1"/>
    </xf>
    <xf numFmtId="0" fontId="10" fillId="0" borderId="0" xfId="1" applyFont="1"/>
    <xf numFmtId="0" fontId="10" fillId="0" borderId="0" xfId="2" applyFont="1" applyFill="1" applyBorder="1" applyAlignment="1">
      <alignment horizontal="left" vertical="center"/>
    </xf>
    <xf numFmtId="0" fontId="9" fillId="0" borderId="0" xfId="2" applyFont="1" applyFill="1" applyBorder="1" applyAlignment="1">
      <alignment horizontal="left" vertical="center"/>
    </xf>
    <xf numFmtId="0" fontId="3" fillId="0" borderId="0" xfId="2" applyFont="1" applyFill="1" applyBorder="1" applyAlignment="1">
      <alignment horizontal="left" vertical="center"/>
    </xf>
    <xf numFmtId="0" fontId="10" fillId="0" borderId="0" xfId="2" applyFont="1" applyFill="1" applyBorder="1" applyAlignment="1">
      <alignment vertical="center"/>
    </xf>
    <xf numFmtId="0" fontId="1" fillId="0" borderId="0" xfId="2" applyFont="1" applyFill="1" applyBorder="1" applyAlignment="1">
      <alignment vertical="center"/>
    </xf>
    <xf numFmtId="0" fontId="3" fillId="0" borderId="18" xfId="2" applyFont="1" applyFill="1" applyBorder="1" applyAlignment="1">
      <alignment horizontal="center" vertical="center"/>
    </xf>
    <xf numFmtId="0" fontId="1" fillId="0" borderId="0" xfId="2" applyFont="1" applyFill="1" applyBorder="1" applyAlignment="1">
      <alignment horizontal="center" vertical="center"/>
    </xf>
    <xf numFmtId="0" fontId="3" fillId="0" borderId="0" xfId="2" applyFont="1" applyFill="1" applyBorder="1" applyAlignment="1">
      <alignment horizontal="center" vertical="center"/>
    </xf>
    <xf numFmtId="4" fontId="2" fillId="0" borderId="0" xfId="2" applyNumberFormat="1" applyFont="1" applyFill="1" applyBorder="1" applyAlignment="1">
      <alignment horizontal="right" vertical="center"/>
    </xf>
    <xf numFmtId="0" fontId="1" fillId="0" borderId="0" xfId="2" applyFont="1" applyFill="1" applyBorder="1" applyAlignment="1">
      <alignment horizontal="left" vertical="center"/>
    </xf>
    <xf numFmtId="0" fontId="9" fillId="0" borderId="0" xfId="2" applyFont="1" applyFill="1" applyBorder="1" applyAlignment="1">
      <alignment horizontal="center" vertical="center"/>
    </xf>
    <xf numFmtId="0" fontId="9" fillId="0" borderId="0" xfId="2" applyFont="1" applyFill="1" applyBorder="1" applyAlignment="1">
      <alignment vertical="center"/>
    </xf>
    <xf numFmtId="4" fontId="9" fillId="0" borderId="0" xfId="2" applyNumberFormat="1" applyFont="1" applyFill="1" applyBorder="1" applyAlignment="1">
      <alignment horizontal="right" vertical="center"/>
    </xf>
    <xf numFmtId="0" fontId="7" fillId="0" borderId="0" xfId="1" applyFont="1"/>
    <xf numFmtId="4" fontId="7" fillId="0" borderId="0" xfId="1" applyNumberFormat="1" applyFont="1" applyAlignment="1">
      <alignment horizontal="right"/>
    </xf>
    <xf numFmtId="4" fontId="7" fillId="0" borderId="0" xfId="1" applyNumberFormat="1" applyFont="1"/>
    <xf numFmtId="4" fontId="12" fillId="0" borderId="1" xfId="2" applyNumberFormat="1" applyFont="1" applyFill="1" applyBorder="1" applyAlignment="1">
      <alignment horizontal="center" vertical="center" wrapText="1"/>
    </xf>
    <xf numFmtId="4" fontId="3" fillId="0" borderId="1" xfId="2" applyNumberFormat="1" applyFont="1" applyFill="1" applyBorder="1" applyAlignment="1">
      <alignment horizontal="center" vertical="center" wrapText="1"/>
    </xf>
    <xf numFmtId="4" fontId="3" fillId="0" borderId="26" xfId="2" applyNumberFormat="1" applyFont="1" applyFill="1" applyBorder="1" applyAlignment="1">
      <alignment horizontal="center" vertical="center" wrapText="1"/>
    </xf>
    <xf numFmtId="4" fontId="10" fillId="0" borderId="26" xfId="2" applyNumberFormat="1" applyFont="1" applyFill="1" applyBorder="1" applyAlignment="1">
      <alignment horizontal="right" vertical="center" wrapText="1"/>
    </xf>
    <xf numFmtId="4" fontId="9" fillId="0" borderId="26" xfId="2" applyNumberFormat="1" applyFont="1" applyFill="1" applyBorder="1" applyAlignment="1">
      <alignment horizontal="right" vertical="center" wrapText="1"/>
    </xf>
    <xf numFmtId="0" fontId="10" fillId="0" borderId="15" xfId="2" applyFont="1" applyFill="1" applyBorder="1" applyAlignment="1">
      <alignment horizontal="center" vertical="center" wrapText="1"/>
    </xf>
    <xf numFmtId="0" fontId="10" fillId="0" borderId="13" xfId="2" applyFont="1" applyFill="1" applyBorder="1" applyAlignment="1">
      <alignment horizontal="center" vertical="center" wrapText="1"/>
    </xf>
    <xf numFmtId="0" fontId="9" fillId="0" borderId="15" xfId="2" applyFont="1" applyFill="1" applyBorder="1" applyAlignment="1">
      <alignment vertical="center" wrapText="1"/>
    </xf>
    <xf numFmtId="4" fontId="9" fillId="0" borderId="1" xfId="2" applyNumberFormat="1" applyFont="1" applyFill="1" applyBorder="1" applyAlignment="1">
      <alignment horizontal="right" vertical="center" wrapText="1"/>
    </xf>
    <xf numFmtId="0" fontId="9" fillId="0" borderId="1" xfId="2" applyFont="1" applyFill="1" applyBorder="1" applyAlignment="1">
      <alignment horizontal="center" vertical="center" wrapText="1"/>
    </xf>
    <xf numFmtId="0" fontId="9" fillId="0" borderId="15" xfId="2" applyFont="1" applyFill="1" applyBorder="1" applyAlignment="1">
      <alignment horizontal="center" vertical="center" wrapText="1"/>
    </xf>
    <xf numFmtId="0" fontId="3" fillId="0" borderId="1" xfId="2" applyFont="1" applyFill="1" applyBorder="1" applyAlignment="1">
      <alignment vertical="center" wrapText="1"/>
    </xf>
    <xf numFmtId="4" fontId="10" fillId="0" borderId="1" xfId="2" applyNumberFormat="1" applyFont="1" applyFill="1" applyBorder="1" applyAlignment="1">
      <alignment horizontal="right" vertical="center" wrapText="1"/>
    </xf>
    <xf numFmtId="0" fontId="7" fillId="0" borderId="2" xfId="1" applyBorder="1"/>
    <xf numFmtId="0" fontId="7" fillId="0" borderId="13" xfId="1" applyBorder="1"/>
    <xf numFmtId="0" fontId="10" fillId="0" borderId="1" xfId="2" applyFont="1" applyFill="1" applyBorder="1" applyAlignment="1">
      <alignment horizontal="center" vertical="center" wrapText="1"/>
    </xf>
    <xf numFmtId="0" fontId="14" fillId="0" borderId="1" xfId="1" applyFont="1" applyBorder="1"/>
    <xf numFmtId="4" fontId="15" fillId="0" borderId="26" xfId="2" applyNumberFormat="1" applyFont="1" applyFill="1" applyBorder="1" applyAlignment="1">
      <alignment horizontal="right" vertical="center" wrapText="1"/>
    </xf>
    <xf numFmtId="0" fontId="14" fillId="0" borderId="0" xfId="1" applyFont="1"/>
    <xf numFmtId="0" fontId="9" fillId="0" borderId="0" xfId="2" applyFont="1" applyFill="1" applyBorder="1" applyAlignment="1">
      <alignment vertical="center" wrapText="1"/>
    </xf>
    <xf numFmtId="0" fontId="8" fillId="0" borderId="13" xfId="2" applyFont="1" applyFill="1" applyBorder="1" applyAlignment="1">
      <alignment horizontal="center" vertical="center" wrapText="1"/>
    </xf>
    <xf numFmtId="0" fontId="8" fillId="0" borderId="13" xfId="2" applyFont="1" applyFill="1" applyBorder="1" applyAlignment="1">
      <alignment vertical="center" wrapText="1"/>
    </xf>
    <xf numFmtId="0" fontId="3" fillId="0" borderId="15" xfId="2" applyFont="1" applyFill="1" applyBorder="1" applyAlignment="1">
      <alignment horizontal="center" vertical="center" wrapText="1"/>
    </xf>
    <xf numFmtId="0" fontId="10" fillId="0" borderId="15" xfId="2" applyFont="1" applyFill="1" applyBorder="1" applyAlignment="1">
      <alignment horizontal="left" vertical="center" wrapText="1"/>
    </xf>
    <xf numFmtId="4" fontId="9" fillId="0" borderId="2" xfId="2" applyNumberFormat="1" applyFont="1" applyFill="1" applyBorder="1" applyAlignment="1">
      <alignment horizontal="right" vertical="center" wrapText="1"/>
    </xf>
    <xf numFmtId="4" fontId="9" fillId="0" borderId="30" xfId="2" applyNumberFormat="1" applyFont="1" applyFill="1" applyBorder="1" applyAlignment="1">
      <alignment horizontal="right" vertical="center" wrapText="1"/>
    </xf>
    <xf numFmtId="0" fontId="10" fillId="0" borderId="2" xfId="2" applyFont="1" applyFill="1" applyBorder="1" applyAlignment="1">
      <alignment horizontal="left" vertical="center" wrapText="1"/>
    </xf>
    <xf numFmtId="0" fontId="3" fillId="0" borderId="15" xfId="2" applyFont="1" applyFill="1" applyBorder="1" applyAlignment="1">
      <alignment vertical="center" wrapText="1"/>
    </xf>
    <xf numFmtId="0" fontId="10" fillId="0" borderId="14" xfId="2" applyFont="1" applyFill="1" applyBorder="1" applyAlignment="1">
      <alignment vertical="center" wrapText="1"/>
    </xf>
    <xf numFmtId="0" fontId="10" fillId="0" borderId="15" xfId="2" applyFont="1" applyFill="1" applyBorder="1" applyAlignment="1">
      <alignment vertical="center" wrapText="1"/>
    </xf>
    <xf numFmtId="4" fontId="9" fillId="2" borderId="1" xfId="3" applyNumberFormat="1" applyFont="1" applyFill="1" applyBorder="1" applyAlignment="1">
      <alignment horizontal="right" wrapText="1"/>
    </xf>
    <xf numFmtId="2" fontId="4" fillId="0" borderId="1" xfId="0" applyNumberFormat="1" applyFont="1" applyBorder="1" applyAlignment="1">
      <alignment wrapText="1"/>
    </xf>
    <xf numFmtId="0" fontId="10" fillId="0" borderId="15" xfId="2" applyFont="1" applyFill="1" applyBorder="1" applyAlignment="1">
      <alignment horizontal="center" vertical="center" wrapText="1"/>
    </xf>
    <xf numFmtId="0" fontId="10" fillId="0" borderId="15" xfId="2" applyFont="1" applyFill="1" applyBorder="1" applyAlignment="1">
      <alignment horizontal="left" vertical="center" wrapText="1"/>
    </xf>
    <xf numFmtId="0" fontId="10" fillId="0" borderId="2" xfId="2" applyFont="1" applyFill="1" applyBorder="1" applyAlignment="1">
      <alignment horizontal="center" vertical="center" wrapText="1"/>
    </xf>
    <xf numFmtId="4" fontId="9" fillId="0" borderId="1" xfId="2" applyNumberFormat="1" applyFont="1" applyFill="1" applyBorder="1" applyAlignment="1">
      <alignment horizontal="right" vertical="center" wrapText="1"/>
    </xf>
    <xf numFmtId="4" fontId="17" fillId="2" borderId="1" xfId="2" applyNumberFormat="1" applyFont="1" applyFill="1" applyBorder="1" applyAlignment="1">
      <alignment horizontal="right" vertical="center" wrapText="1"/>
    </xf>
    <xf numFmtId="0" fontId="19" fillId="0" borderId="1" xfId="1" applyFont="1" applyBorder="1"/>
    <xf numFmtId="0" fontId="10" fillId="0" borderId="15" xfId="3" applyFont="1" applyFill="1" applyBorder="1" applyAlignment="1">
      <alignment horizontal="left" vertical="center" wrapText="1"/>
    </xf>
    <xf numFmtId="0" fontId="10" fillId="0" borderId="1" xfId="2" applyFont="1" applyFill="1" applyBorder="1" applyAlignment="1">
      <alignment horizontal="left" vertical="center" wrapText="1"/>
    </xf>
    <xf numFmtId="4" fontId="9" fillId="0" borderId="1" xfId="2" applyNumberFormat="1" applyFont="1" applyFill="1" applyBorder="1" applyAlignment="1">
      <alignment horizontal="right" vertical="center" wrapText="1"/>
    </xf>
    <xf numFmtId="0" fontId="9" fillId="0" borderId="13" xfId="2" applyFont="1" applyFill="1" applyBorder="1" applyAlignment="1">
      <alignment horizontal="center" vertical="center" wrapText="1"/>
    </xf>
    <xf numFmtId="0" fontId="9" fillId="0" borderId="15" xfId="2" applyFont="1" applyFill="1" applyBorder="1" applyAlignment="1">
      <alignment horizontal="left" vertical="center" wrapText="1"/>
    </xf>
    <xf numFmtId="0" fontId="9" fillId="0" borderId="1" xfId="2" applyFont="1" applyFill="1" applyBorder="1" applyAlignment="1">
      <alignment vertical="center" wrapText="1"/>
    </xf>
    <xf numFmtId="0" fontId="9" fillId="0" borderId="1" xfId="2" applyFont="1" applyFill="1" applyBorder="1" applyAlignment="1">
      <alignment horizontal="left" vertical="center" wrapText="1"/>
    </xf>
    <xf numFmtId="0" fontId="3" fillId="0" borderId="18" xfId="2" applyFont="1" applyFill="1" applyBorder="1" applyAlignment="1">
      <alignment horizontal="center" vertical="center"/>
    </xf>
    <xf numFmtId="0" fontId="3" fillId="0" borderId="0" xfId="2" applyFont="1" applyFill="1" applyBorder="1" applyAlignment="1">
      <alignment horizontal="center" vertical="center"/>
    </xf>
    <xf numFmtId="0" fontId="10" fillId="0" borderId="1" xfId="2" applyFont="1" applyFill="1" applyBorder="1" applyAlignment="1">
      <alignment horizontal="left" vertical="center" wrapText="1"/>
    </xf>
    <xf numFmtId="0" fontId="3" fillId="0" borderId="1" xfId="2" applyFont="1" applyFill="1" applyBorder="1" applyAlignment="1">
      <alignment horizontal="center" vertical="center" wrapText="1"/>
    </xf>
    <xf numFmtId="4" fontId="9" fillId="0" borderId="13" xfId="2" applyNumberFormat="1" applyFont="1" applyFill="1" applyBorder="1" applyAlignment="1">
      <alignment horizontal="right" vertical="center" wrapText="1"/>
    </xf>
    <xf numFmtId="0" fontId="9" fillId="0" borderId="1" xfId="2" applyFont="1" applyFill="1" applyBorder="1" applyAlignment="1">
      <alignment vertical="center" wrapText="1"/>
    </xf>
    <xf numFmtId="0" fontId="9" fillId="0" borderId="1" xfId="2" applyFont="1" applyFill="1" applyBorder="1" applyAlignment="1">
      <alignment horizontal="left" vertical="center" wrapText="1"/>
    </xf>
    <xf numFmtId="0" fontId="3" fillId="0" borderId="1" xfId="2" applyFont="1" applyFill="1" applyBorder="1" applyAlignment="1">
      <alignment horizontal="center" vertical="center" wrapText="1"/>
    </xf>
    <xf numFmtId="0" fontId="8" fillId="0" borderId="0" xfId="2" applyFont="1" applyFill="1" applyBorder="1" applyAlignment="1">
      <alignment horizontal="center" vertical="center" wrapText="1"/>
    </xf>
    <xf numFmtId="4" fontId="10" fillId="0" borderId="0" xfId="2" applyNumberFormat="1" applyFont="1" applyFill="1" applyBorder="1" applyAlignment="1">
      <alignment horizontal="right" vertical="center" wrapText="1"/>
    </xf>
    <xf numFmtId="0" fontId="3" fillId="0" borderId="15" xfId="2" applyFont="1" applyFill="1" applyBorder="1" applyAlignment="1">
      <alignment vertical="center" wrapText="1"/>
    </xf>
    <xf numFmtId="0" fontId="10" fillId="0" borderId="15" xfId="2" applyFont="1" applyFill="1" applyBorder="1" applyAlignment="1">
      <alignment horizontal="left" vertical="center" wrapText="1"/>
    </xf>
    <xf numFmtId="0" fontId="9" fillId="0" borderId="1" xfId="2" applyFont="1" applyFill="1" applyBorder="1" applyAlignment="1">
      <alignment horizontal="center" vertical="center" wrapText="1"/>
    </xf>
    <xf numFmtId="0" fontId="10" fillId="0" borderId="1" xfId="2" applyFont="1" applyFill="1" applyBorder="1" applyAlignment="1">
      <alignment horizontal="left" vertical="center" wrapText="1"/>
    </xf>
    <xf numFmtId="4" fontId="9" fillId="0" borderId="1" xfId="2" applyNumberFormat="1" applyFont="1" applyFill="1" applyBorder="1" applyAlignment="1">
      <alignment horizontal="right" vertical="center" wrapText="1"/>
    </xf>
    <xf numFmtId="4" fontId="9" fillId="0" borderId="1" xfId="2" applyNumberFormat="1" applyFont="1" applyFill="1" applyBorder="1" applyAlignment="1">
      <alignment horizontal="right" vertical="center" wrapText="1"/>
    </xf>
    <xf numFmtId="0" fontId="9" fillId="0" borderId="15" xfId="2" applyFont="1" applyFill="1" applyBorder="1" applyAlignment="1">
      <alignment horizontal="left" vertical="center" wrapText="1"/>
    </xf>
    <xf numFmtId="4" fontId="9" fillId="0" borderId="1" xfId="2" applyNumberFormat="1" applyFont="1" applyFill="1" applyBorder="1" applyAlignment="1">
      <alignment horizontal="right" vertical="center" wrapText="1"/>
    </xf>
    <xf numFmtId="4" fontId="10" fillId="3" borderId="1" xfId="2" applyNumberFormat="1" applyFont="1" applyFill="1" applyBorder="1" applyAlignment="1">
      <alignment horizontal="right" vertical="center" wrapText="1"/>
    </xf>
    <xf numFmtId="4" fontId="10" fillId="4" borderId="1" xfId="2" applyNumberFormat="1" applyFont="1" applyFill="1" applyBorder="1" applyAlignment="1">
      <alignment horizontal="right" vertical="center" wrapText="1"/>
    </xf>
    <xf numFmtId="4" fontId="10" fillId="3" borderId="1" xfId="3" applyNumberFormat="1" applyFont="1" applyFill="1" applyBorder="1" applyAlignment="1">
      <alignment horizontal="right" wrapText="1"/>
    </xf>
    <xf numFmtId="4" fontId="9" fillId="3" borderId="1" xfId="2" applyNumberFormat="1" applyFont="1" applyFill="1" applyBorder="1" applyAlignment="1">
      <alignment horizontal="right" vertical="center" wrapText="1"/>
    </xf>
    <xf numFmtId="4" fontId="10" fillId="3" borderId="23" xfId="2" applyNumberFormat="1" applyFont="1" applyFill="1" applyBorder="1" applyAlignment="1">
      <alignment horizontal="right" vertical="center" wrapText="1"/>
    </xf>
    <xf numFmtId="4" fontId="9" fillId="4" borderId="1" xfId="3" applyNumberFormat="1" applyFont="1" applyFill="1" applyBorder="1" applyAlignment="1">
      <alignment horizontal="right" wrapText="1"/>
    </xf>
    <xf numFmtId="4" fontId="9" fillId="4" borderId="1" xfId="2" applyNumberFormat="1" applyFont="1" applyFill="1" applyBorder="1" applyAlignment="1">
      <alignment horizontal="right" vertical="center" wrapText="1"/>
    </xf>
    <xf numFmtId="4" fontId="9" fillId="4" borderId="26" xfId="2" applyNumberFormat="1" applyFont="1" applyFill="1" applyBorder="1" applyAlignment="1">
      <alignment horizontal="right" vertical="center" wrapText="1"/>
    </xf>
    <xf numFmtId="4" fontId="9" fillId="4" borderId="2" xfId="2" applyNumberFormat="1" applyFont="1" applyFill="1" applyBorder="1" applyAlignment="1">
      <alignment horizontal="right" vertical="center" wrapText="1"/>
    </xf>
    <xf numFmtId="4" fontId="10" fillId="4" borderId="23" xfId="2" applyNumberFormat="1" applyFont="1" applyFill="1" applyBorder="1" applyAlignment="1">
      <alignment horizontal="right" vertical="center" wrapText="1"/>
    </xf>
    <xf numFmtId="4" fontId="9" fillId="5" borderId="1" xfId="2" applyNumberFormat="1" applyFont="1" applyFill="1" applyBorder="1" applyAlignment="1">
      <alignment horizontal="right" vertical="center" wrapText="1"/>
    </xf>
    <xf numFmtId="4" fontId="1" fillId="0" borderId="1" xfId="0" applyNumberFormat="1" applyFont="1" applyBorder="1" applyAlignment="1">
      <alignment wrapText="1"/>
    </xf>
    <xf numFmtId="4" fontId="1" fillId="0" borderId="1" xfId="0" applyNumberFormat="1" applyFont="1" applyBorder="1" applyAlignment="1">
      <alignment horizontal="center" wrapText="1"/>
    </xf>
    <xf numFmtId="4" fontId="10" fillId="4" borderId="1" xfId="3" applyNumberFormat="1" applyFont="1" applyFill="1" applyBorder="1" applyAlignment="1">
      <alignment horizontal="right" vertical="center" wrapText="1"/>
    </xf>
    <xf numFmtId="4" fontId="10" fillId="3" borderId="1" xfId="3" applyNumberFormat="1" applyFont="1" applyFill="1" applyBorder="1" applyAlignment="1">
      <alignment horizontal="right" vertical="center" wrapText="1"/>
    </xf>
    <xf numFmtId="4" fontId="9" fillId="0" borderId="1" xfId="2" applyNumberFormat="1" applyFont="1" applyFill="1" applyBorder="1" applyAlignment="1">
      <alignment horizontal="right" vertical="center" wrapText="1"/>
    </xf>
    <xf numFmtId="0" fontId="9" fillId="2" borderId="15" xfId="2" applyFont="1" applyFill="1" applyBorder="1" applyAlignment="1">
      <alignment horizontal="left" vertical="center" wrapText="1"/>
    </xf>
    <xf numFmtId="14" fontId="9" fillId="0" borderId="0" xfId="2" applyNumberFormat="1" applyFont="1" applyFill="1" applyBorder="1" applyAlignment="1">
      <alignment horizontal="left" vertical="center"/>
    </xf>
    <xf numFmtId="0" fontId="9" fillId="2" borderId="15" xfId="2" applyFont="1" applyFill="1" applyBorder="1" applyAlignment="1">
      <alignment horizontal="left" vertical="center" wrapText="1"/>
    </xf>
    <xf numFmtId="4" fontId="9" fillId="0" borderId="1" xfId="2" applyNumberFormat="1" applyFont="1" applyFill="1" applyBorder="1" applyAlignment="1">
      <alignment horizontal="right" vertical="center" wrapText="1"/>
    </xf>
    <xf numFmtId="0" fontId="10" fillId="5" borderId="1" xfId="2" applyFont="1" applyFill="1" applyBorder="1" applyAlignment="1">
      <alignment horizontal="left" vertical="center" wrapText="1"/>
    </xf>
    <xf numFmtId="0" fontId="8" fillId="5" borderId="15" xfId="2" applyFont="1" applyFill="1" applyBorder="1" applyAlignment="1">
      <alignment horizontal="center" vertical="center" wrapText="1"/>
    </xf>
    <xf numFmtId="4" fontId="10" fillId="5" borderId="1" xfId="3" applyNumberFormat="1" applyFont="1" applyFill="1" applyBorder="1" applyAlignment="1">
      <alignment horizontal="right" vertical="center" wrapText="1"/>
    </xf>
    <xf numFmtId="4" fontId="10" fillId="5" borderId="1" xfId="2" applyNumberFormat="1" applyFont="1" applyFill="1" applyBorder="1" applyAlignment="1">
      <alignment horizontal="right" vertical="center" wrapText="1"/>
    </xf>
    <xf numFmtId="4" fontId="9" fillId="0" borderId="1" xfId="2" applyNumberFormat="1" applyFont="1" applyFill="1" applyBorder="1" applyAlignment="1">
      <alignment horizontal="right" vertical="center" wrapText="1"/>
    </xf>
    <xf numFmtId="4" fontId="9" fillId="0" borderId="1" xfId="2" applyNumberFormat="1" applyFont="1" applyFill="1" applyBorder="1" applyAlignment="1">
      <alignment horizontal="right" vertical="center" wrapText="1"/>
    </xf>
    <xf numFmtId="4" fontId="9" fillId="5" borderId="13" xfId="2" applyNumberFormat="1" applyFont="1" applyFill="1" applyBorder="1" applyAlignment="1">
      <alignment horizontal="right" vertical="center" wrapText="1"/>
    </xf>
    <xf numFmtId="4" fontId="9" fillId="0" borderId="1" xfId="2" applyNumberFormat="1" applyFont="1" applyFill="1" applyBorder="1" applyAlignment="1">
      <alignment horizontal="right" vertical="center" wrapText="1"/>
    </xf>
    <xf numFmtId="4" fontId="10" fillId="4" borderId="34" xfId="2" applyNumberFormat="1" applyFont="1" applyFill="1" applyBorder="1" applyAlignment="1">
      <alignment horizontal="right" vertical="center" wrapText="1"/>
    </xf>
    <xf numFmtId="4" fontId="9" fillId="0" borderId="1" xfId="2" applyNumberFormat="1" applyFont="1" applyFill="1" applyBorder="1" applyAlignment="1">
      <alignment horizontal="right" vertical="center" wrapText="1"/>
    </xf>
    <xf numFmtId="4" fontId="9" fillId="0" borderId="1" xfId="2" applyNumberFormat="1" applyFont="1" applyFill="1" applyBorder="1" applyAlignment="1">
      <alignment horizontal="center" vertical="center" wrapText="1"/>
    </xf>
    <xf numFmtId="4" fontId="9" fillId="0" borderId="1" xfId="2" applyNumberFormat="1" applyFont="1" applyFill="1" applyBorder="1" applyAlignment="1">
      <alignment horizontal="right" vertical="center" wrapText="1"/>
    </xf>
    <xf numFmtId="49" fontId="9" fillId="0" borderId="15" xfId="2" applyNumberFormat="1" applyFont="1" applyFill="1" applyBorder="1" applyAlignment="1">
      <alignment horizontal="left" vertical="center" wrapText="1"/>
    </xf>
    <xf numFmtId="0" fontId="10" fillId="0" borderId="1" xfId="2" applyFont="1" applyFill="1" applyBorder="1" applyAlignment="1">
      <alignment horizontal="left" vertical="center" wrapText="1"/>
    </xf>
    <xf numFmtId="4" fontId="9" fillId="0" borderId="1" xfId="2" applyNumberFormat="1" applyFont="1" applyFill="1" applyBorder="1" applyAlignment="1">
      <alignment horizontal="right" vertical="center" wrapText="1"/>
    </xf>
    <xf numFmtId="4" fontId="9" fillId="0" borderId="1" xfId="2" applyNumberFormat="1" applyFont="1" applyFill="1" applyBorder="1" applyAlignment="1">
      <alignment horizontal="right" vertical="center" wrapText="1"/>
    </xf>
    <xf numFmtId="0" fontId="10" fillId="0" borderId="1" xfId="2" applyFont="1" applyFill="1" applyBorder="1" applyAlignment="1">
      <alignment horizontal="left" vertical="center" wrapText="1"/>
    </xf>
    <xf numFmtId="4" fontId="9" fillId="0" borderId="1" xfId="2" applyNumberFormat="1" applyFont="1" applyFill="1" applyBorder="1" applyAlignment="1">
      <alignment horizontal="right" vertical="center" wrapText="1"/>
    </xf>
    <xf numFmtId="4" fontId="9" fillId="0" borderId="1" xfId="2" applyNumberFormat="1" applyFont="1" applyFill="1" applyBorder="1" applyAlignment="1">
      <alignment horizontal="right" vertical="center" wrapText="1"/>
    </xf>
    <xf numFmtId="0" fontId="9" fillId="0" borderId="13" xfId="2" applyFont="1" applyFill="1" applyBorder="1" applyAlignment="1">
      <alignment horizontal="center" vertical="center" wrapText="1"/>
    </xf>
    <xf numFmtId="0" fontId="9" fillId="0" borderId="1" xfId="2" applyFont="1" applyFill="1" applyBorder="1" applyAlignment="1">
      <alignment horizontal="left" vertical="center" wrapText="1"/>
    </xf>
    <xf numFmtId="0" fontId="10" fillId="0" borderId="1" xfId="2" applyFont="1" applyFill="1" applyBorder="1" applyAlignment="1">
      <alignment horizontal="left" vertical="center" wrapText="1"/>
    </xf>
    <xf numFmtId="43" fontId="3" fillId="0" borderId="1" xfId="4" applyFont="1" applyFill="1" applyBorder="1" applyAlignment="1">
      <alignment horizontal="center" vertical="center" wrapText="1"/>
    </xf>
    <xf numFmtId="0" fontId="10" fillId="0" borderId="1" xfId="2" applyFont="1" applyFill="1" applyBorder="1" applyAlignment="1">
      <alignment horizontal="left" vertical="center" wrapText="1"/>
    </xf>
    <xf numFmtId="4" fontId="9" fillId="0" borderId="1" xfId="2" applyNumberFormat="1" applyFont="1" applyFill="1" applyBorder="1" applyAlignment="1">
      <alignment horizontal="right" vertical="center" wrapText="1"/>
    </xf>
    <xf numFmtId="0" fontId="1" fillId="2" borderId="1" xfId="0" applyFont="1" applyFill="1" applyBorder="1" applyAlignment="1">
      <alignment horizontal="center" wrapText="1"/>
    </xf>
    <xf numFmtId="4" fontId="4" fillId="2" borderId="1" xfId="0" applyNumberFormat="1" applyFont="1" applyFill="1" applyBorder="1" applyAlignment="1">
      <alignment wrapText="1"/>
    </xf>
    <xf numFmtId="4" fontId="1" fillId="2" borderId="1" xfId="0" applyNumberFormat="1" applyFont="1" applyFill="1" applyBorder="1" applyAlignment="1">
      <alignment wrapText="1"/>
    </xf>
    <xf numFmtId="4" fontId="1" fillId="2" borderId="1" xfId="0" applyNumberFormat="1" applyFont="1" applyFill="1" applyBorder="1" applyAlignment="1">
      <alignment horizontal="center" wrapText="1"/>
    </xf>
    <xf numFmtId="4" fontId="1" fillId="2" borderId="1" xfId="0" applyNumberFormat="1" applyFont="1" applyFill="1" applyBorder="1" applyAlignment="1">
      <alignment horizontal="right" wrapText="1"/>
    </xf>
    <xf numFmtId="0" fontId="10" fillId="2" borderId="1" xfId="2" applyFont="1" applyFill="1" applyBorder="1" applyAlignment="1">
      <alignment horizontal="left" vertical="center" wrapText="1"/>
    </xf>
    <xf numFmtId="0" fontId="9" fillId="2" borderId="1" xfId="2" applyFont="1" applyFill="1" applyBorder="1" applyAlignment="1">
      <alignment horizontal="center" vertical="center" wrapText="1"/>
    </xf>
    <xf numFmtId="0" fontId="10" fillId="2" borderId="1" xfId="2" applyFont="1" applyFill="1" applyBorder="1" applyAlignment="1">
      <alignment horizontal="center" vertical="center" wrapText="1"/>
    </xf>
    <xf numFmtId="4" fontId="1" fillId="0" borderId="1" xfId="0" applyNumberFormat="1" applyFont="1" applyBorder="1" applyAlignment="1"/>
    <xf numFmtId="4" fontId="10" fillId="2" borderId="13" xfId="2" applyNumberFormat="1" applyFont="1" applyFill="1" applyBorder="1" applyAlignment="1">
      <alignment horizontal="right" vertical="center" wrapText="1"/>
    </xf>
    <xf numFmtId="0" fontId="10" fillId="0" borderId="15" xfId="3" applyFont="1" applyFill="1" applyBorder="1" applyAlignment="1">
      <alignment horizontal="left" vertical="center" wrapText="1"/>
    </xf>
    <xf numFmtId="0" fontId="10" fillId="0" borderId="1" xfId="2" applyFont="1" applyFill="1" applyBorder="1" applyAlignment="1">
      <alignment horizontal="left" vertical="center" wrapText="1"/>
    </xf>
    <xf numFmtId="4" fontId="9" fillId="0" borderId="1" xfId="2" applyNumberFormat="1" applyFont="1" applyFill="1" applyBorder="1" applyAlignment="1">
      <alignment horizontal="right" vertical="center" wrapText="1"/>
    </xf>
    <xf numFmtId="0" fontId="1" fillId="2" borderId="1" xfId="0" applyFont="1" applyFill="1" applyBorder="1" applyAlignment="1">
      <alignment horizontal="left" vertical="top" wrapText="1"/>
    </xf>
    <xf numFmtId="0" fontId="1" fillId="2" borderId="1" xfId="0" applyFont="1" applyFill="1" applyBorder="1" applyAlignment="1">
      <alignment wrapText="1"/>
    </xf>
    <xf numFmtId="4" fontId="9" fillId="0" borderId="1" xfId="2" applyNumberFormat="1" applyFont="1" applyFill="1" applyBorder="1" applyAlignment="1">
      <alignment horizontal="right" vertical="center" wrapText="1"/>
    </xf>
    <xf numFmtId="4" fontId="21" fillId="6" borderId="35" xfId="0" applyNumberFormat="1" applyFont="1" applyFill="1" applyBorder="1" applyAlignment="1">
      <alignment horizontal="right"/>
    </xf>
    <xf numFmtId="4" fontId="9" fillId="0" borderId="1" xfId="2" applyNumberFormat="1" applyFont="1" applyFill="1" applyBorder="1" applyAlignment="1">
      <alignment horizontal="right" vertical="center" wrapText="1"/>
    </xf>
    <xf numFmtId="0" fontId="10" fillId="0" borderId="1" xfId="1" applyFont="1" applyBorder="1"/>
    <xf numFmtId="0" fontId="10" fillId="0" borderId="2" xfId="1" applyFont="1" applyBorder="1"/>
    <xf numFmtId="0" fontId="19" fillId="0" borderId="2" xfId="1" applyFont="1" applyBorder="1"/>
    <xf numFmtId="0" fontId="9" fillId="0" borderId="1" xfId="2" applyFont="1" applyFill="1" applyBorder="1" applyAlignment="1">
      <alignment horizontal="left" vertical="center" wrapText="1"/>
    </xf>
    <xf numFmtId="164" fontId="9" fillId="0" borderId="1" xfId="2" applyNumberFormat="1" applyFont="1" applyFill="1" applyBorder="1" applyAlignment="1">
      <alignment vertical="center" wrapText="1"/>
    </xf>
    <xf numFmtId="2" fontId="9" fillId="0" borderId="1" xfId="2" applyNumberFormat="1" applyFont="1" applyFill="1" applyBorder="1" applyAlignment="1">
      <alignment vertical="center" wrapText="1"/>
    </xf>
    <xf numFmtId="2" fontId="9" fillId="0" borderId="1" xfId="2" applyNumberFormat="1" applyFont="1" applyFill="1" applyBorder="1" applyAlignment="1">
      <alignment horizontal="right" vertical="center" wrapText="1"/>
    </xf>
    <xf numFmtId="4" fontId="21" fillId="4" borderId="35" xfId="0" applyNumberFormat="1" applyFont="1" applyFill="1" applyBorder="1" applyAlignment="1">
      <alignment horizontal="right" vertical="top"/>
    </xf>
    <xf numFmtId="4" fontId="9" fillId="0" borderId="1" xfId="2" applyNumberFormat="1" applyFont="1" applyFill="1" applyBorder="1" applyAlignment="1">
      <alignment horizontal="right" vertical="center" wrapText="1"/>
    </xf>
    <xf numFmtId="4" fontId="9" fillId="7" borderId="1" xfId="2" applyNumberFormat="1" applyFont="1" applyFill="1" applyBorder="1" applyAlignment="1">
      <alignment horizontal="center" vertical="center" wrapText="1"/>
    </xf>
    <xf numFmtId="4" fontId="9" fillId="0" borderId="1" xfId="2" applyNumberFormat="1" applyFont="1" applyFill="1" applyBorder="1" applyAlignment="1">
      <alignment horizontal="right" vertical="center" wrapText="1"/>
    </xf>
    <xf numFmtId="0" fontId="18" fillId="0" borderId="0" xfId="0" applyFont="1" applyAlignment="1"/>
    <xf numFmtId="0" fontId="3" fillId="0" borderId="0" xfId="0" applyFont="1" applyAlignment="1"/>
    <xf numFmtId="0" fontId="10" fillId="0" borderId="15" xfId="2" applyFont="1" applyFill="1" applyBorder="1" applyAlignment="1">
      <alignment horizontal="center" vertical="center" wrapText="1"/>
    </xf>
    <xf numFmtId="0" fontId="10" fillId="0" borderId="1" xfId="2" applyFont="1" applyFill="1" applyBorder="1" applyAlignment="1">
      <alignment horizontal="left" vertical="center" wrapText="1"/>
    </xf>
    <xf numFmtId="0" fontId="9" fillId="2" borderId="15" xfId="2" applyFont="1" applyFill="1" applyBorder="1" applyAlignment="1">
      <alignment horizontal="left" vertical="center" wrapText="1"/>
    </xf>
    <xf numFmtId="4" fontId="9" fillId="0" borderId="1" xfId="2" applyNumberFormat="1" applyFont="1" applyFill="1" applyBorder="1" applyAlignment="1">
      <alignment horizontal="right" vertical="center" wrapText="1"/>
    </xf>
    <xf numFmtId="4" fontId="9" fillId="0" borderId="1" xfId="2" applyNumberFormat="1" applyFont="1" applyFill="1" applyBorder="1" applyAlignment="1">
      <alignment horizontal="right" vertical="center" wrapText="1"/>
    </xf>
    <xf numFmtId="4" fontId="9" fillId="0" borderId="1" xfId="2" applyNumberFormat="1" applyFont="1" applyFill="1" applyBorder="1" applyAlignment="1">
      <alignment horizontal="right" vertical="center" wrapText="1"/>
    </xf>
    <xf numFmtId="0" fontId="10" fillId="0" borderId="1" xfId="2" applyFont="1" applyFill="1" applyBorder="1" applyAlignment="1">
      <alignment horizontal="left" vertical="center" wrapText="1"/>
    </xf>
    <xf numFmtId="4" fontId="9" fillId="0" borderId="1" xfId="2" applyNumberFormat="1" applyFont="1" applyFill="1" applyBorder="1" applyAlignment="1">
      <alignment horizontal="right" vertical="center" wrapText="1"/>
    </xf>
    <xf numFmtId="0" fontId="9" fillId="0" borderId="0" xfId="0" applyFont="1"/>
    <xf numFmtId="0" fontId="9" fillId="0" borderId="0" xfId="0" applyFont="1" applyAlignment="1"/>
    <xf numFmtId="0" fontId="22" fillId="0" borderId="0" xfId="0" applyFont="1"/>
    <xf numFmtId="0" fontId="9" fillId="0" borderId="0" xfId="0" applyFont="1" applyAlignment="1">
      <alignment horizontal="right"/>
    </xf>
    <xf numFmtId="0" fontId="9" fillId="0" borderId="1" xfId="0" applyFont="1" applyBorder="1" applyAlignment="1">
      <alignment horizontal="center"/>
    </xf>
    <xf numFmtId="14" fontId="9" fillId="2" borderId="1" xfId="0" applyNumberFormat="1" applyFont="1" applyFill="1" applyBorder="1" applyAlignment="1">
      <alignment horizontal="center"/>
    </xf>
    <xf numFmtId="0" fontId="9" fillId="2" borderId="1" xfId="0" applyFont="1" applyFill="1" applyBorder="1" applyAlignment="1">
      <alignment horizontal="center"/>
    </xf>
    <xf numFmtId="0" fontId="9" fillId="0" borderId="1" xfId="0" applyFont="1" applyBorder="1" applyAlignment="1">
      <alignment horizontal="center" vertical="top" wrapText="1"/>
    </xf>
    <xf numFmtId="0" fontId="9" fillId="0" borderId="1" xfId="0" applyFont="1" applyBorder="1" applyAlignment="1">
      <alignment wrapText="1"/>
    </xf>
    <xf numFmtId="49" fontId="9" fillId="0" borderId="1" xfId="0" applyNumberFormat="1" applyFont="1" applyBorder="1" applyAlignment="1">
      <alignment horizontal="center" wrapText="1"/>
    </xf>
    <xf numFmtId="4" fontId="22" fillId="0" borderId="1" xfId="0" applyNumberFormat="1" applyFont="1" applyBorder="1" applyAlignment="1"/>
    <xf numFmtId="0" fontId="9" fillId="0" borderId="2" xfId="0" applyFont="1" applyBorder="1" applyAlignment="1">
      <alignment wrapText="1"/>
    </xf>
    <xf numFmtId="49" fontId="9" fillId="0" borderId="2" xfId="0" applyNumberFormat="1" applyFont="1" applyBorder="1" applyAlignment="1">
      <alignment horizontal="center" wrapText="1"/>
    </xf>
    <xf numFmtId="0" fontId="9" fillId="0" borderId="31" xfId="0" applyFont="1" applyBorder="1" applyAlignment="1">
      <alignment wrapText="1"/>
    </xf>
    <xf numFmtId="0" fontId="9" fillId="0" borderId="32" xfId="0" applyFont="1" applyBorder="1" applyAlignment="1">
      <alignment horizontal="center" wrapText="1"/>
    </xf>
    <xf numFmtId="0" fontId="10" fillId="0" borderId="32" xfId="0" applyFont="1" applyBorder="1" applyAlignment="1">
      <alignment wrapText="1"/>
    </xf>
    <xf numFmtId="4" fontId="23" fillId="0" borderId="32" xfId="0" applyNumberFormat="1" applyFont="1" applyBorder="1" applyAlignment="1"/>
    <xf numFmtId="0" fontId="10" fillId="0" borderId="33" xfId="0" applyFont="1" applyBorder="1" applyAlignment="1">
      <alignment wrapText="1"/>
    </xf>
    <xf numFmtId="0" fontId="9" fillId="0" borderId="3" xfId="0" applyFont="1" applyBorder="1" applyAlignment="1">
      <alignment wrapText="1"/>
    </xf>
    <xf numFmtId="0" fontId="22" fillId="0" borderId="3" xfId="0" applyFont="1" applyBorder="1" applyAlignment="1"/>
    <xf numFmtId="4" fontId="9" fillId="0" borderId="3" xfId="0" applyNumberFormat="1" applyFont="1" applyBorder="1" applyAlignment="1">
      <alignment wrapText="1"/>
    </xf>
    <xf numFmtId="0" fontId="9" fillId="0" borderId="1" xfId="0" applyFont="1" applyFill="1" applyBorder="1" applyAlignment="1">
      <alignment wrapText="1"/>
    </xf>
    <xf numFmtId="2" fontId="22" fillId="0" borderId="1" xfId="0" applyNumberFormat="1" applyFont="1" applyBorder="1" applyAlignment="1"/>
    <xf numFmtId="0" fontId="22" fillId="0" borderId="1" xfId="0" applyFont="1" applyBorder="1" applyAlignment="1"/>
    <xf numFmtId="4" fontId="9" fillId="0" borderId="1" xfId="0" applyNumberFormat="1" applyFont="1" applyBorder="1" applyAlignment="1">
      <alignment wrapText="1"/>
    </xf>
    <xf numFmtId="4" fontId="16" fillId="0" borderId="1" xfId="0" applyNumberFormat="1" applyFont="1" applyBorder="1" applyAlignment="1">
      <alignment wrapText="1"/>
    </xf>
    <xf numFmtId="0" fontId="9" fillId="0" borderId="1" xfId="0" applyFont="1" applyBorder="1" applyAlignment="1"/>
    <xf numFmtId="0" fontId="22" fillId="0" borderId="1" xfId="0" applyFont="1" applyBorder="1" applyAlignment="1">
      <alignment horizontal="center"/>
    </xf>
    <xf numFmtId="4" fontId="9" fillId="0" borderId="2" xfId="0" applyNumberFormat="1" applyFont="1" applyBorder="1" applyAlignment="1">
      <alignment wrapText="1"/>
    </xf>
    <xf numFmtId="0" fontId="10" fillId="0" borderId="32" xfId="0" applyFont="1" applyBorder="1" applyAlignment="1">
      <alignment horizontal="center" wrapText="1"/>
    </xf>
    <xf numFmtId="4" fontId="22" fillId="0" borderId="3" xfId="0" applyNumberFormat="1" applyFont="1" applyBorder="1" applyAlignment="1"/>
    <xf numFmtId="4" fontId="16" fillId="0" borderId="1" xfId="0" applyNumberFormat="1" applyFont="1" applyBorder="1" applyAlignment="1">
      <alignment horizontal="right" wrapText="1"/>
    </xf>
    <xf numFmtId="0" fontId="10" fillId="0" borderId="1" xfId="0" applyFont="1" applyBorder="1" applyAlignment="1">
      <alignment horizont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37" xfId="0" applyFont="1" applyBorder="1" applyAlignment="1">
      <alignment horizontal="center" wrapText="1"/>
    </xf>
    <xf numFmtId="4" fontId="1" fillId="2" borderId="37" xfId="0" applyNumberFormat="1" applyFont="1" applyFill="1" applyBorder="1" applyAlignment="1">
      <alignment horizontal="center" wrapText="1"/>
    </xf>
    <xf numFmtId="4" fontId="1" fillId="0" borderId="37" xfId="0" applyNumberFormat="1" applyFont="1" applyBorder="1" applyAlignment="1">
      <alignment horizontal="center" wrapText="1"/>
    </xf>
    <xf numFmtId="0" fontId="9" fillId="0" borderId="0" xfId="0" applyFont="1" applyFill="1" applyAlignment="1">
      <alignment horizontal="center" wrapText="1"/>
    </xf>
    <xf numFmtId="0" fontId="9" fillId="0" borderId="0" xfId="0" applyFont="1" applyAlignment="1">
      <alignment horizontal="center"/>
    </xf>
    <xf numFmtId="0" fontId="9" fillId="0" borderId="1" xfId="0" applyFont="1" applyBorder="1" applyAlignment="1">
      <alignment horizontal="center" wrapText="1"/>
    </xf>
    <xf numFmtId="0" fontId="9" fillId="0" borderId="2" xfId="0" applyFont="1" applyBorder="1" applyAlignment="1">
      <alignment horizontal="center" wrapText="1"/>
    </xf>
    <xf numFmtId="0" fontId="9" fillId="0" borderId="0" xfId="0" applyFont="1" applyAlignment="1">
      <alignment wrapText="1"/>
    </xf>
    <xf numFmtId="0" fontId="1" fillId="0" borderId="1" xfId="0" applyFont="1" applyBorder="1" applyAlignment="1">
      <alignment horizontal="center" wrapText="1"/>
    </xf>
    <xf numFmtId="0" fontId="2" fillId="0" borderId="0" xfId="0" applyFont="1" applyAlignment="1">
      <alignment horizontal="center"/>
    </xf>
    <xf numFmtId="0" fontId="3" fillId="0" borderId="0" xfId="0" applyFont="1" applyAlignment="1">
      <alignment horizontal="center"/>
    </xf>
    <xf numFmtId="4" fontId="9" fillId="0" borderId="1" xfId="2" applyNumberFormat="1" applyFont="1" applyFill="1" applyBorder="1" applyAlignment="1">
      <alignment horizontal="right" vertical="center" wrapText="1"/>
    </xf>
    <xf numFmtId="0" fontId="9" fillId="2" borderId="39" xfId="2" applyFont="1" applyFill="1" applyBorder="1" applyAlignment="1">
      <alignment horizontal="left" vertical="center" wrapText="1"/>
    </xf>
    <xf numFmtId="0" fontId="0" fillId="0" borderId="0" xfId="0" applyFont="1"/>
    <xf numFmtId="0" fontId="9" fillId="2" borderId="1" xfId="0" applyFont="1" applyFill="1" applyBorder="1" applyAlignment="1">
      <alignment wrapText="1"/>
    </xf>
    <xf numFmtId="0" fontId="9" fillId="2" borderId="1" xfId="0" applyFont="1" applyFill="1" applyBorder="1" applyAlignment="1">
      <alignment horizontal="center" vertical="center" wrapText="1"/>
    </xf>
    <xf numFmtId="0" fontId="0" fillId="0" borderId="1" xfId="0" applyFont="1" applyBorder="1" applyAlignment="1"/>
    <xf numFmtId="0" fontId="9" fillId="0" borderId="1" xfId="0" applyFont="1" applyBorder="1" applyAlignment="1">
      <alignment vertical="center" wrapText="1"/>
    </xf>
    <xf numFmtId="0" fontId="0" fillId="0" borderId="0" xfId="0" applyFont="1" applyAlignment="1">
      <alignment horizontal="center"/>
    </xf>
    <xf numFmtId="14" fontId="9" fillId="0" borderId="36" xfId="0" applyNumberFormat="1" applyFont="1" applyFill="1" applyBorder="1" applyAlignment="1" applyProtection="1">
      <alignment horizontal="center" vertical="center" wrapText="1"/>
    </xf>
    <xf numFmtId="0" fontId="9" fillId="0" borderId="37" xfId="0" applyFont="1" applyBorder="1" applyAlignment="1">
      <alignment vertical="center" wrapText="1"/>
    </xf>
    <xf numFmtId="0" fontId="0" fillId="0" borderId="1" xfId="0" applyFont="1" applyBorder="1"/>
    <xf numFmtId="0" fontId="0" fillId="0" borderId="1" xfId="0" applyFont="1" applyBorder="1" applyAlignment="1">
      <alignment horizontal="center"/>
    </xf>
    <xf numFmtId="0" fontId="9" fillId="0" borderId="37" xfId="0" applyNumberFormat="1" applyFont="1" applyFill="1" applyBorder="1" applyAlignment="1" applyProtection="1">
      <alignment horizontal="center" vertical="center" wrapText="1"/>
    </xf>
    <xf numFmtId="0" fontId="9" fillId="0" borderId="37" xfId="0" applyNumberFormat="1" applyFont="1" applyFill="1" applyBorder="1" applyAlignment="1" applyProtection="1">
      <alignment horizontal="left" vertical="top" wrapText="1"/>
    </xf>
    <xf numFmtId="4" fontId="9" fillId="0" borderId="1" xfId="0" applyNumberFormat="1" applyFont="1" applyBorder="1" applyAlignment="1"/>
    <xf numFmtId="3" fontId="7" fillId="0" borderId="0" xfId="1" applyNumberFormat="1"/>
    <xf numFmtId="4" fontId="9" fillId="0" borderId="1" xfId="2" applyNumberFormat="1" applyFont="1" applyFill="1" applyBorder="1" applyAlignment="1">
      <alignment horizontal="right" vertical="center" wrapText="1"/>
    </xf>
    <xf numFmtId="0" fontId="2"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wrapText="1"/>
    </xf>
    <xf numFmtId="0" fontId="1" fillId="0" borderId="0" xfId="0" applyFont="1" applyAlignment="1">
      <alignment horizontal="center" vertical="center"/>
    </xf>
    <xf numFmtId="16"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1" fillId="0" borderId="0" xfId="0" applyFont="1" applyBorder="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0" fillId="0" borderId="0" xfId="0" applyFont="1" applyAlignment="1">
      <alignment horizontal="center" vertical="center"/>
    </xf>
    <xf numFmtId="0" fontId="1" fillId="0" borderId="1" xfId="0" applyFont="1" applyBorder="1" applyAlignment="1">
      <alignment horizontal="left" wrapText="1"/>
    </xf>
    <xf numFmtId="16" fontId="24" fillId="0" borderId="1" xfId="0" applyNumberFormat="1" applyFont="1" applyFill="1" applyBorder="1" applyAlignment="1" applyProtection="1">
      <alignment horizontal="center" vertical="center" wrapText="1"/>
    </xf>
    <xf numFmtId="14" fontId="1" fillId="0" borderId="17" xfId="0" applyNumberFormat="1" applyFont="1" applyBorder="1" applyAlignment="1">
      <alignment horizontal="center" vertical="center" wrapText="1"/>
    </xf>
    <xf numFmtId="4" fontId="22" fillId="2" borderId="1" xfId="0" applyNumberFormat="1" applyFont="1" applyFill="1" applyBorder="1" applyAlignment="1"/>
    <xf numFmtId="4" fontId="0" fillId="0" borderId="0" xfId="0" applyNumberFormat="1" applyFont="1"/>
    <xf numFmtId="0" fontId="9" fillId="0" borderId="1" xfId="0" applyFont="1" applyBorder="1" applyAlignment="1">
      <alignment horizontal="center" wrapText="1"/>
    </xf>
    <xf numFmtId="4" fontId="9" fillId="0" borderId="1" xfId="2" applyNumberFormat="1" applyFont="1" applyFill="1" applyBorder="1" applyAlignment="1">
      <alignment horizontal="right" vertical="center" wrapText="1"/>
    </xf>
    <xf numFmtId="4" fontId="26" fillId="0" borderId="41" xfId="5" applyNumberFormat="1" applyFont="1" applyBorder="1" applyAlignment="1">
      <alignment horizontal="right" vertical="top" wrapText="1"/>
    </xf>
    <xf numFmtId="4" fontId="27" fillId="0" borderId="41" xfId="5" applyNumberFormat="1" applyFont="1" applyBorder="1" applyAlignment="1">
      <alignment horizontal="right" vertical="top" wrapText="1"/>
    </xf>
    <xf numFmtId="4" fontId="26" fillId="0" borderId="41" xfId="6" applyNumberFormat="1" applyFont="1" applyBorder="1" applyAlignment="1">
      <alignment horizontal="right" vertical="top" wrapText="1"/>
    </xf>
    <xf numFmtId="4" fontId="9" fillId="0" borderId="1" xfId="2" applyNumberFormat="1" applyFont="1" applyFill="1" applyBorder="1" applyAlignment="1">
      <alignment horizontal="right" vertical="center" wrapText="1"/>
    </xf>
    <xf numFmtId="4" fontId="9" fillId="0" borderId="1" xfId="2" applyNumberFormat="1" applyFont="1" applyFill="1" applyBorder="1" applyAlignment="1">
      <alignment horizontal="right" vertical="center" wrapText="1"/>
    </xf>
    <xf numFmtId="0" fontId="9" fillId="0" borderId="0" xfId="0" applyFont="1" applyFill="1" applyAlignment="1">
      <alignment horizontal="center"/>
    </xf>
    <xf numFmtId="0" fontId="9" fillId="0" borderId="18" xfId="0" applyFont="1" applyFill="1" applyBorder="1" applyAlignment="1">
      <alignment horizontal="center" wrapText="1"/>
    </xf>
    <xf numFmtId="0" fontId="2" fillId="0" borderId="0" xfId="0" applyFont="1" applyFill="1" applyAlignment="1">
      <alignment horizontal="center" wrapText="1"/>
    </xf>
    <xf numFmtId="0" fontId="9" fillId="0" borderId="0" xfId="0" applyFont="1" applyAlignment="1">
      <alignment horizontal="center"/>
    </xf>
    <xf numFmtId="0" fontId="10" fillId="0" borderId="0" xfId="0" applyFont="1" applyAlignment="1">
      <alignment horizontal="center"/>
    </xf>
    <xf numFmtId="0" fontId="9" fillId="0" borderId="1" xfId="0" applyFont="1" applyBorder="1" applyAlignment="1">
      <alignment horizont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9" fillId="0" borderId="0" xfId="0" applyFont="1" applyAlignment="1">
      <alignment horizontal="center" wrapText="1"/>
    </xf>
    <xf numFmtId="0" fontId="9" fillId="0" borderId="18" xfId="0" applyFont="1" applyBorder="1" applyAlignment="1">
      <alignment horizontal="center"/>
    </xf>
    <xf numFmtId="0" fontId="3" fillId="0" borderId="0" xfId="0" applyFont="1" applyFill="1" applyAlignment="1">
      <alignment wrapText="1"/>
    </xf>
    <xf numFmtId="0" fontId="3" fillId="0" borderId="0" xfId="0" applyFont="1" applyAlignment="1">
      <alignment horizontal="left"/>
    </xf>
    <xf numFmtId="0" fontId="3" fillId="0" borderId="0" xfId="0" applyFont="1" applyAlignment="1">
      <alignment horizontal="left" wrapText="1"/>
    </xf>
    <xf numFmtId="0" fontId="3" fillId="0" borderId="0" xfId="0" applyFont="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0" fillId="0" borderId="0" xfId="0" applyFont="1" applyAlignment="1">
      <alignment horizontal="center" wrapText="1"/>
    </xf>
    <xf numFmtId="0" fontId="24" fillId="0" borderId="40" xfId="0" applyNumberFormat="1" applyFont="1" applyFill="1" applyBorder="1" applyAlignment="1" applyProtection="1">
      <alignment horizontal="center" vertical="center" wrapText="1"/>
    </xf>
    <xf numFmtId="0" fontId="24" fillId="0" borderId="3" xfId="0" applyNumberFormat="1" applyFont="1" applyFill="1" applyBorder="1" applyAlignment="1" applyProtection="1">
      <alignment horizontal="center" vertical="center" wrapText="1"/>
    </xf>
    <xf numFmtId="0" fontId="2" fillId="0" borderId="0" xfId="0" applyFont="1" applyAlignment="1">
      <alignment horizontal="left"/>
    </xf>
    <xf numFmtId="0" fontId="18"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16" fontId="1" fillId="0" borderId="2" xfId="0" applyNumberFormat="1" applyFont="1" applyBorder="1" applyAlignment="1">
      <alignment horizontal="center" vertical="center" wrapText="1"/>
    </xf>
    <xf numFmtId="16" fontId="1" fillId="0" borderId="3"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3" fillId="0" borderId="0" xfId="0" applyNumberFormat="1" applyFont="1" applyFill="1" applyBorder="1" applyAlignment="1" applyProtection="1">
      <alignment horizontal="left" wrapText="1"/>
    </xf>
    <xf numFmtId="0" fontId="9" fillId="0" borderId="14" xfId="2" applyFont="1" applyFill="1" applyBorder="1" applyAlignment="1">
      <alignment horizontal="center" vertical="center" wrapText="1"/>
    </xf>
    <xf numFmtId="0" fontId="9" fillId="0" borderId="15" xfId="2" applyFont="1" applyFill="1" applyBorder="1" applyAlignment="1">
      <alignment horizontal="center" vertical="center" wrapText="1"/>
    </xf>
    <xf numFmtId="0" fontId="9" fillId="0" borderId="13" xfId="2" applyFont="1" applyFill="1" applyBorder="1" applyAlignment="1">
      <alignment horizontal="left" vertical="center" wrapText="1"/>
    </xf>
    <xf numFmtId="0" fontId="9" fillId="0" borderId="14" xfId="2" applyFont="1" applyFill="1" applyBorder="1" applyAlignment="1">
      <alignment horizontal="left" vertical="center" wrapText="1"/>
    </xf>
    <xf numFmtId="0" fontId="9" fillId="0" borderId="15" xfId="2" applyFont="1" applyFill="1" applyBorder="1" applyAlignment="1">
      <alignment horizontal="left" vertical="center" wrapText="1"/>
    </xf>
    <xf numFmtId="0" fontId="9" fillId="0" borderId="13" xfId="2" applyFont="1" applyFill="1" applyBorder="1" applyAlignment="1">
      <alignment horizontal="center" vertical="center" wrapText="1"/>
    </xf>
    <xf numFmtId="4" fontId="2" fillId="0" borderId="0" xfId="2" applyNumberFormat="1" applyFont="1" applyFill="1" applyBorder="1" applyAlignment="1">
      <alignment horizontal="center" vertical="center"/>
    </xf>
    <xf numFmtId="0" fontId="3" fillId="0" borderId="18" xfId="2" applyFont="1" applyFill="1" applyBorder="1" applyAlignment="1">
      <alignment horizontal="center" vertical="center"/>
    </xf>
    <xf numFmtId="0" fontId="3" fillId="0" borderId="24" xfId="2" applyFont="1" applyFill="1" applyBorder="1" applyAlignment="1">
      <alignment horizontal="center" vertical="center"/>
    </xf>
    <xf numFmtId="0" fontId="10" fillId="0" borderId="13" xfId="3" applyFont="1" applyFill="1" applyBorder="1" applyAlignment="1">
      <alignment horizontal="left" vertical="center" wrapText="1"/>
    </xf>
    <xf numFmtId="0" fontId="10" fillId="0" borderId="14" xfId="3" applyFont="1" applyFill="1" applyBorder="1" applyAlignment="1">
      <alignment horizontal="left" vertical="center" wrapText="1"/>
    </xf>
    <xf numFmtId="0" fontId="10" fillId="0" borderId="15" xfId="3" applyFont="1" applyFill="1" applyBorder="1" applyAlignment="1">
      <alignment horizontal="left" vertical="center" wrapText="1"/>
    </xf>
    <xf numFmtId="0" fontId="3" fillId="0" borderId="15" xfId="2" applyFont="1" applyFill="1" applyBorder="1" applyAlignment="1">
      <alignment vertical="center" wrapText="1"/>
    </xf>
    <xf numFmtId="0" fontId="3" fillId="0" borderId="1" xfId="2" applyFont="1" applyFill="1" applyBorder="1" applyAlignment="1">
      <alignment vertical="center" wrapText="1"/>
    </xf>
    <xf numFmtId="0" fontId="10" fillId="0" borderId="13" xfId="2" applyFont="1" applyFill="1" applyBorder="1" applyAlignment="1">
      <alignment horizontal="left" vertical="center" wrapText="1"/>
    </xf>
    <xf numFmtId="0" fontId="10" fillId="0" borderId="14" xfId="2" applyFont="1" applyFill="1" applyBorder="1" applyAlignment="1">
      <alignment horizontal="left" vertical="center" wrapText="1"/>
    </xf>
    <xf numFmtId="0" fontId="10" fillId="0" borderId="15" xfId="2" applyFont="1" applyFill="1" applyBorder="1" applyAlignment="1">
      <alignment horizontal="left" vertical="center" wrapText="1"/>
    </xf>
    <xf numFmtId="0" fontId="10" fillId="0" borderId="13" xfId="2" applyFont="1" applyFill="1" applyBorder="1" applyAlignment="1">
      <alignment horizontal="center" vertical="center" wrapText="1"/>
    </xf>
    <xf numFmtId="0" fontId="10" fillId="0" borderId="14" xfId="2" applyFont="1" applyFill="1" applyBorder="1" applyAlignment="1">
      <alignment horizontal="center" vertical="center" wrapText="1"/>
    </xf>
    <xf numFmtId="0" fontId="10" fillId="0" borderId="15" xfId="2" applyFont="1" applyFill="1" applyBorder="1" applyAlignment="1">
      <alignment horizontal="center" vertical="center" wrapText="1"/>
    </xf>
    <xf numFmtId="0" fontId="3" fillId="0" borderId="0" xfId="2" applyFont="1" applyFill="1" applyBorder="1" applyAlignment="1">
      <alignment horizontal="center" vertical="center"/>
    </xf>
    <xf numFmtId="0" fontId="8" fillId="0" borderId="1" xfId="2" applyFont="1" applyFill="1" applyBorder="1" applyAlignment="1">
      <alignment horizontal="left" vertical="center" wrapText="1"/>
    </xf>
    <xf numFmtId="0" fontId="8" fillId="0" borderId="20" xfId="2" applyFont="1" applyFill="1" applyBorder="1" applyAlignment="1">
      <alignment horizontal="center" vertical="center" wrapText="1"/>
    </xf>
    <xf numFmtId="0" fontId="8" fillId="0" borderId="21" xfId="2" applyFont="1" applyFill="1" applyBorder="1" applyAlignment="1">
      <alignment horizontal="center" vertical="center" wrapText="1"/>
    </xf>
    <xf numFmtId="0" fontId="8" fillId="0" borderId="22" xfId="2" applyFont="1" applyFill="1" applyBorder="1" applyAlignment="1">
      <alignment horizontal="center" vertical="center" wrapText="1"/>
    </xf>
    <xf numFmtId="0" fontId="3" fillId="0" borderId="13"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15" xfId="2" applyFont="1" applyFill="1" applyBorder="1" applyAlignment="1">
      <alignment horizontal="center" vertical="center" wrapText="1"/>
    </xf>
    <xf numFmtId="0" fontId="3" fillId="0" borderId="13" xfId="2" applyFont="1" applyFill="1" applyBorder="1" applyAlignment="1">
      <alignment horizontal="left"/>
    </xf>
    <xf numFmtId="0" fontId="3" fillId="0" borderId="14" xfId="2" applyFont="1" applyFill="1" applyBorder="1" applyAlignment="1">
      <alignment horizontal="left"/>
    </xf>
    <xf numFmtId="0" fontId="9" fillId="0" borderId="13" xfId="2" applyFont="1" applyFill="1" applyBorder="1" applyAlignment="1">
      <alignment horizontal="left" wrapText="1"/>
    </xf>
    <xf numFmtId="0" fontId="9" fillId="0" borderId="14" xfId="2" applyFont="1" applyFill="1" applyBorder="1" applyAlignment="1">
      <alignment horizontal="left" wrapText="1"/>
    </xf>
    <xf numFmtId="0" fontId="9" fillId="0" borderId="15" xfId="2" applyFont="1" applyFill="1" applyBorder="1" applyAlignment="1">
      <alignment horizontal="left" wrapText="1"/>
    </xf>
    <xf numFmtId="0" fontId="3" fillId="0" borderId="15" xfId="2" applyFont="1" applyFill="1" applyBorder="1" applyAlignment="1">
      <alignment horizontal="left"/>
    </xf>
    <xf numFmtId="0" fontId="3" fillId="0" borderId="13" xfId="2" applyFont="1" applyFill="1" applyBorder="1" applyAlignment="1">
      <alignment horizontal="left" vertical="center" wrapText="1"/>
    </xf>
    <xf numFmtId="0" fontId="3" fillId="0" borderId="14" xfId="2" applyFont="1" applyFill="1" applyBorder="1" applyAlignment="1">
      <alignment horizontal="left" vertical="center" wrapText="1"/>
    </xf>
    <xf numFmtId="0" fontId="3" fillId="0" borderId="15" xfId="2" applyFont="1" applyFill="1" applyBorder="1" applyAlignment="1">
      <alignment horizontal="left" vertical="center" wrapText="1"/>
    </xf>
    <xf numFmtId="0" fontId="9" fillId="2" borderId="13" xfId="2" applyFont="1" applyFill="1" applyBorder="1" applyAlignment="1">
      <alignment horizontal="left" vertical="top" wrapText="1"/>
    </xf>
    <xf numFmtId="0" fontId="9" fillId="2" borderId="14" xfId="2" applyFont="1" applyFill="1" applyBorder="1" applyAlignment="1">
      <alignment horizontal="left" vertical="top" wrapText="1"/>
    </xf>
    <xf numFmtId="0" fontId="9" fillId="2" borderId="15" xfId="2" applyFont="1" applyFill="1" applyBorder="1" applyAlignment="1">
      <alignment horizontal="left" vertical="top" wrapText="1"/>
    </xf>
    <xf numFmtId="0" fontId="10" fillId="2" borderId="13" xfId="3" applyFont="1" applyFill="1" applyBorder="1" applyAlignment="1">
      <alignment horizontal="left" vertical="center" wrapText="1"/>
    </xf>
    <xf numFmtId="0" fontId="10" fillId="2" borderId="14" xfId="3" applyFont="1" applyFill="1" applyBorder="1" applyAlignment="1">
      <alignment horizontal="left" vertical="center" wrapText="1"/>
    </xf>
    <xf numFmtId="0" fontId="10" fillId="2" borderId="15" xfId="3" applyFont="1" applyFill="1" applyBorder="1" applyAlignment="1">
      <alignment horizontal="left" vertical="center" wrapText="1"/>
    </xf>
    <xf numFmtId="0" fontId="9" fillId="0" borderId="13" xfId="2" applyFont="1" applyFill="1" applyBorder="1" applyAlignment="1">
      <alignment vertical="center" wrapText="1"/>
    </xf>
    <xf numFmtId="0" fontId="9" fillId="0" borderId="14" xfId="2" applyFont="1" applyFill="1" applyBorder="1" applyAlignment="1">
      <alignment vertical="center" wrapText="1"/>
    </xf>
    <xf numFmtId="0" fontId="9" fillId="0" borderId="15" xfId="2" applyFont="1" applyFill="1" applyBorder="1" applyAlignment="1">
      <alignment vertical="center" wrapText="1"/>
    </xf>
    <xf numFmtId="0" fontId="9" fillId="2" borderId="13" xfId="2" applyFont="1" applyFill="1" applyBorder="1" applyAlignment="1">
      <alignment horizontal="center" vertical="center" wrapText="1"/>
    </xf>
    <xf numFmtId="0" fontId="9" fillId="2" borderId="14" xfId="2" applyFont="1" applyFill="1" applyBorder="1" applyAlignment="1">
      <alignment horizontal="center" vertical="center" wrapText="1"/>
    </xf>
    <xf numFmtId="0" fontId="9" fillId="2" borderId="15"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8" fillId="0" borderId="0" xfId="2" applyFont="1" applyFill="1" applyBorder="1" applyAlignment="1">
      <alignment horizontal="center" vertical="center"/>
    </xf>
    <xf numFmtId="0" fontId="8" fillId="2" borderId="0" xfId="2" applyFont="1" applyFill="1" applyBorder="1" applyAlignment="1">
      <alignment horizontal="center" vertical="center"/>
    </xf>
    <xf numFmtId="0" fontId="9" fillId="0" borderId="4"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9" fillId="0" borderId="6"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11"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9" fillId="0" borderId="12" xfId="2" applyFont="1" applyFill="1" applyBorder="1" applyAlignment="1">
      <alignment horizontal="center" vertical="center" wrapText="1"/>
    </xf>
    <xf numFmtId="0" fontId="9" fillId="0" borderId="17" xfId="2" applyFont="1" applyFill="1" applyBorder="1" applyAlignment="1">
      <alignment horizontal="center" vertical="center" wrapText="1"/>
    </xf>
    <xf numFmtId="0" fontId="9" fillId="0" borderId="18" xfId="2" applyFont="1" applyFill="1" applyBorder="1" applyAlignment="1">
      <alignment horizontal="center" vertical="center" wrapText="1"/>
    </xf>
    <xf numFmtId="0" fontId="9" fillId="0" borderId="19" xfId="2" applyFont="1" applyFill="1" applyBorder="1" applyAlignment="1">
      <alignment horizontal="center" vertical="center" wrapText="1"/>
    </xf>
    <xf numFmtId="4" fontId="9" fillId="0" borderId="8" xfId="2" applyNumberFormat="1" applyFont="1" applyFill="1" applyBorder="1" applyAlignment="1">
      <alignment horizontal="center" vertical="center" wrapText="1"/>
    </xf>
    <xf numFmtId="4" fontId="9" fillId="0" borderId="9" xfId="2" applyNumberFormat="1" applyFont="1" applyFill="1" applyBorder="1" applyAlignment="1">
      <alignment horizontal="center" vertical="center" wrapText="1"/>
    </xf>
    <xf numFmtId="4" fontId="9" fillId="0" borderId="10" xfId="2" applyNumberFormat="1" applyFont="1" applyFill="1" applyBorder="1" applyAlignment="1">
      <alignment horizontal="center" vertical="center" wrapText="1"/>
    </xf>
    <xf numFmtId="4" fontId="10" fillId="0" borderId="2" xfId="2" applyNumberFormat="1" applyFont="1" applyFill="1" applyBorder="1" applyAlignment="1">
      <alignment horizontal="center" vertical="center" wrapText="1"/>
    </xf>
    <xf numFmtId="4" fontId="10" fillId="0" borderId="16" xfId="2" applyNumberFormat="1" applyFont="1" applyFill="1" applyBorder="1" applyAlignment="1">
      <alignment horizontal="center" vertical="center" wrapText="1"/>
    </xf>
    <xf numFmtId="4" fontId="10" fillId="0" borderId="3" xfId="2" applyNumberFormat="1" applyFont="1" applyFill="1" applyBorder="1" applyAlignment="1">
      <alignment horizontal="center" vertical="center" wrapText="1"/>
    </xf>
    <xf numFmtId="4" fontId="3" fillId="0" borderId="13" xfId="2" applyNumberFormat="1" applyFont="1" applyFill="1" applyBorder="1" applyAlignment="1">
      <alignment horizontal="center" vertical="center" wrapText="1"/>
    </xf>
    <xf numFmtId="4" fontId="3" fillId="0" borderId="14" xfId="2" applyNumberFormat="1" applyFont="1" applyFill="1" applyBorder="1" applyAlignment="1">
      <alignment horizontal="center" vertical="center" wrapText="1"/>
    </xf>
    <xf numFmtId="4" fontId="3" fillId="0" borderId="15" xfId="2" applyNumberFormat="1" applyFont="1" applyFill="1" applyBorder="1" applyAlignment="1">
      <alignment horizontal="center" vertical="center" wrapText="1"/>
    </xf>
    <xf numFmtId="4" fontId="3" fillId="0" borderId="2" xfId="2" applyNumberFormat="1" applyFont="1" applyFill="1" applyBorder="1" applyAlignment="1">
      <alignment horizontal="center" vertical="center" wrapText="1"/>
    </xf>
    <xf numFmtId="4" fontId="3" fillId="0" borderId="3" xfId="2" applyNumberFormat="1" applyFont="1" applyFill="1" applyBorder="1" applyAlignment="1">
      <alignment horizontal="center" vertical="center" wrapText="1"/>
    </xf>
    <xf numFmtId="0" fontId="9" fillId="0" borderId="1" xfId="2" applyFont="1" applyFill="1" applyBorder="1" applyAlignment="1">
      <alignment horizontal="left" vertical="center" wrapText="1"/>
    </xf>
    <xf numFmtId="0" fontId="0" fillId="0" borderId="14" xfId="0" applyBorder="1" applyAlignment="1">
      <alignment horizontal="left"/>
    </xf>
    <xf numFmtId="0" fontId="0" fillId="0" borderId="15" xfId="0" applyBorder="1" applyAlignment="1">
      <alignment horizontal="left"/>
    </xf>
    <xf numFmtId="49" fontId="9" fillId="0" borderId="13" xfId="2" applyNumberFormat="1" applyFont="1" applyFill="1" applyBorder="1" applyAlignment="1">
      <alignment horizontal="left" vertical="center" wrapText="1"/>
    </xf>
    <xf numFmtId="49" fontId="9" fillId="0" borderId="14" xfId="2" applyNumberFormat="1" applyFont="1" applyFill="1" applyBorder="1" applyAlignment="1">
      <alignment horizontal="left" vertical="center" wrapText="1"/>
    </xf>
    <xf numFmtId="49" fontId="9" fillId="0" borderId="15" xfId="2" applyNumberFormat="1" applyFont="1" applyFill="1" applyBorder="1" applyAlignment="1">
      <alignment horizontal="left" vertical="center" wrapText="1"/>
    </xf>
    <xf numFmtId="0" fontId="20" fillId="2" borderId="13" xfId="2" applyFont="1" applyFill="1" applyBorder="1" applyAlignment="1">
      <alignment horizontal="center" vertical="center" wrapText="1"/>
    </xf>
    <xf numFmtId="0" fontId="20" fillId="2" borderId="14" xfId="2" applyFont="1" applyFill="1" applyBorder="1" applyAlignment="1">
      <alignment horizontal="center" vertical="center" wrapText="1"/>
    </xf>
    <xf numFmtId="0" fontId="20" fillId="2" borderId="15" xfId="2" applyFont="1" applyFill="1" applyBorder="1" applyAlignment="1">
      <alignment horizontal="center" vertical="center" wrapText="1"/>
    </xf>
    <xf numFmtId="0" fontId="3" fillId="2" borderId="13" xfId="2" applyFont="1" applyFill="1" applyBorder="1" applyAlignment="1">
      <alignment horizontal="center" vertical="center" wrapText="1"/>
    </xf>
    <xf numFmtId="0" fontId="3" fillId="2" borderId="14" xfId="2" applyFont="1" applyFill="1" applyBorder="1" applyAlignment="1">
      <alignment horizontal="center" vertical="center" wrapText="1"/>
    </xf>
    <xf numFmtId="0" fontId="3" fillId="2" borderId="15" xfId="2" applyFont="1" applyFill="1" applyBorder="1" applyAlignment="1">
      <alignment horizontal="center" vertical="center" wrapText="1"/>
    </xf>
    <xf numFmtId="0" fontId="9" fillId="2" borderId="13" xfId="2" applyFont="1" applyFill="1" applyBorder="1" applyAlignment="1">
      <alignment horizontal="left" vertical="center" wrapText="1"/>
    </xf>
    <xf numFmtId="0" fontId="9" fillId="2" borderId="14" xfId="2" applyFont="1" applyFill="1" applyBorder="1" applyAlignment="1">
      <alignment horizontal="left" vertical="center" wrapText="1"/>
    </xf>
    <xf numFmtId="0" fontId="10" fillId="0" borderId="1" xfId="2" applyFont="1" applyFill="1" applyBorder="1" applyAlignment="1">
      <alignment horizontal="left" vertical="center" wrapText="1"/>
    </xf>
    <xf numFmtId="49" fontId="9" fillId="0" borderId="1" xfId="2" applyNumberFormat="1" applyFont="1" applyFill="1" applyBorder="1" applyAlignment="1">
      <alignment horizontal="left" vertical="center" wrapText="1"/>
    </xf>
    <xf numFmtId="49" fontId="3" fillId="0" borderId="15" xfId="2" applyNumberFormat="1" applyFont="1" applyFill="1" applyBorder="1" applyAlignment="1">
      <alignment horizontal="left" vertical="center" wrapText="1"/>
    </xf>
    <xf numFmtId="49" fontId="3" fillId="0" borderId="1" xfId="2" applyNumberFormat="1" applyFont="1" applyFill="1" applyBorder="1" applyAlignment="1">
      <alignment horizontal="left" vertical="center" wrapText="1"/>
    </xf>
    <xf numFmtId="49" fontId="3" fillId="0" borderId="13" xfId="2" applyNumberFormat="1" applyFont="1" applyFill="1" applyBorder="1" applyAlignment="1">
      <alignment horizontal="left" vertical="center" wrapText="1"/>
    </xf>
    <xf numFmtId="49" fontId="7" fillId="0" borderId="14" xfId="1" applyNumberFormat="1" applyFont="1" applyBorder="1"/>
    <xf numFmtId="49" fontId="7" fillId="0" borderId="15" xfId="1" applyNumberFormat="1" applyFont="1" applyBorder="1"/>
    <xf numFmtId="0" fontId="16" fillId="0" borderId="14" xfId="1" applyFont="1" applyBorder="1"/>
    <xf numFmtId="0" fontId="16" fillId="0" borderId="15" xfId="1" applyFont="1" applyBorder="1"/>
    <xf numFmtId="0" fontId="3" fillId="0" borderId="1" xfId="2" applyFont="1" applyFill="1" applyBorder="1" applyAlignment="1">
      <alignment horizontal="left" vertical="center" wrapText="1"/>
    </xf>
    <xf numFmtId="49" fontId="3" fillId="0" borderId="15" xfId="2" applyNumberFormat="1" applyFont="1" applyFill="1" applyBorder="1" applyAlignment="1">
      <alignment vertical="center" wrapText="1"/>
    </xf>
    <xf numFmtId="49" fontId="3" fillId="0" borderId="1" xfId="2" applyNumberFormat="1" applyFont="1" applyFill="1" applyBorder="1" applyAlignment="1">
      <alignment vertical="center" wrapText="1"/>
    </xf>
    <xf numFmtId="49" fontId="3" fillId="0" borderId="13" xfId="2" applyNumberFormat="1" applyFont="1" applyFill="1" applyBorder="1" applyAlignment="1">
      <alignment horizontal="center" vertical="center" wrapText="1"/>
    </xf>
    <xf numFmtId="49" fontId="3" fillId="0" borderId="14" xfId="2" applyNumberFormat="1" applyFont="1" applyFill="1" applyBorder="1" applyAlignment="1">
      <alignment horizontal="center" vertical="center" wrapText="1"/>
    </xf>
    <xf numFmtId="49" fontId="3" fillId="0" borderId="15" xfId="2" applyNumberFormat="1" applyFont="1" applyFill="1" applyBorder="1" applyAlignment="1">
      <alignment horizontal="center" vertical="center" wrapText="1"/>
    </xf>
    <xf numFmtId="4" fontId="10" fillId="4" borderId="2" xfId="2" applyNumberFormat="1" applyFont="1" applyFill="1" applyBorder="1" applyAlignment="1">
      <alignment horizontal="right" vertical="center" wrapText="1"/>
    </xf>
    <xf numFmtId="4" fontId="10" fillId="4" borderId="3" xfId="2" applyNumberFormat="1" applyFont="1" applyFill="1" applyBorder="1" applyAlignment="1">
      <alignment horizontal="right" vertical="center" wrapText="1"/>
    </xf>
    <xf numFmtId="4" fontId="9" fillId="4" borderId="2" xfId="2" applyNumberFormat="1" applyFont="1" applyFill="1" applyBorder="1" applyAlignment="1">
      <alignment horizontal="center" vertical="center" wrapText="1"/>
    </xf>
    <xf numFmtId="4" fontId="9" fillId="4" borderId="3" xfId="2" applyNumberFormat="1" applyFont="1" applyFill="1" applyBorder="1" applyAlignment="1">
      <alignment horizontal="center" vertical="center" wrapText="1"/>
    </xf>
    <xf numFmtId="49" fontId="3" fillId="2" borderId="15" xfId="2" applyNumberFormat="1" applyFont="1" applyFill="1" applyBorder="1" applyAlignment="1">
      <alignment horizontal="center" vertical="center" wrapText="1"/>
    </xf>
    <xf numFmtId="49" fontId="3" fillId="2" borderId="1" xfId="2" applyNumberFormat="1" applyFont="1" applyFill="1" applyBorder="1" applyAlignment="1">
      <alignment horizontal="center" vertical="center" wrapText="1"/>
    </xf>
    <xf numFmtId="49" fontId="3" fillId="2" borderId="17" xfId="2" applyNumberFormat="1" applyFont="1" applyFill="1" applyBorder="1" applyAlignment="1">
      <alignment horizontal="left" vertical="center" wrapText="1"/>
    </xf>
    <xf numFmtId="49" fontId="3" fillId="2" borderId="18" xfId="2" applyNumberFormat="1" applyFont="1" applyFill="1" applyBorder="1" applyAlignment="1">
      <alignment horizontal="left" vertical="center" wrapText="1"/>
    </xf>
    <xf numFmtId="49" fontId="3" fillId="2" borderId="15" xfId="2" applyNumberFormat="1" applyFont="1" applyFill="1" applyBorder="1" applyAlignment="1">
      <alignment horizontal="left" vertical="center" wrapText="1"/>
    </xf>
    <xf numFmtId="0" fontId="9" fillId="2" borderId="15" xfId="2" applyFont="1" applyFill="1" applyBorder="1" applyAlignment="1">
      <alignment horizontal="left" vertical="center" wrapText="1"/>
    </xf>
    <xf numFmtId="0" fontId="10" fillId="0" borderId="27" xfId="2" applyFont="1" applyFill="1" applyBorder="1" applyAlignment="1">
      <alignment horizontal="center" vertical="center" wrapText="1"/>
    </xf>
    <xf numFmtId="0" fontId="10" fillId="0" borderId="11" xfId="2" applyFont="1" applyFill="1" applyBorder="1" applyAlignment="1">
      <alignment horizontal="center" vertical="center" wrapText="1"/>
    </xf>
    <xf numFmtId="0" fontId="10" fillId="0" borderId="17" xfId="2" applyFont="1" applyFill="1" applyBorder="1" applyAlignment="1">
      <alignment horizontal="center" vertical="center" wrapText="1"/>
    </xf>
    <xf numFmtId="49" fontId="10" fillId="0" borderId="27" xfId="2" applyNumberFormat="1" applyFont="1" applyFill="1" applyBorder="1" applyAlignment="1">
      <alignment horizontal="left" vertical="center" wrapText="1"/>
    </xf>
    <xf numFmtId="49" fontId="10" fillId="0" borderId="24" xfId="2" applyNumberFormat="1" applyFont="1" applyFill="1" applyBorder="1" applyAlignment="1">
      <alignment horizontal="left" vertical="center" wrapText="1"/>
    </xf>
    <xf numFmtId="49" fontId="10" fillId="0" borderId="28" xfId="2" applyNumberFormat="1" applyFont="1" applyFill="1" applyBorder="1" applyAlignment="1">
      <alignment horizontal="left" vertical="center" wrapText="1"/>
    </xf>
    <xf numFmtId="49" fontId="10" fillId="0" borderId="11" xfId="2" applyNumberFormat="1" applyFont="1" applyFill="1" applyBorder="1" applyAlignment="1">
      <alignment horizontal="left" vertical="center" wrapText="1"/>
    </xf>
    <xf numFmtId="49" fontId="10" fillId="0" borderId="0" xfId="2" applyNumberFormat="1" applyFont="1" applyFill="1" applyBorder="1" applyAlignment="1">
      <alignment horizontal="left" vertical="center" wrapText="1"/>
    </xf>
    <xf numFmtId="49" fontId="10" fillId="0" borderId="12" xfId="2" applyNumberFormat="1" applyFont="1" applyFill="1" applyBorder="1" applyAlignment="1">
      <alignment horizontal="left" vertical="center" wrapText="1"/>
    </xf>
    <xf numFmtId="49" fontId="10" fillId="0" borderId="17" xfId="2" applyNumberFormat="1" applyFont="1" applyFill="1" applyBorder="1" applyAlignment="1">
      <alignment horizontal="left" vertical="center" wrapText="1"/>
    </xf>
    <xf numFmtId="49" fontId="10" fillId="0" borderId="18" xfId="2" applyNumberFormat="1" applyFont="1" applyFill="1" applyBorder="1" applyAlignment="1">
      <alignment horizontal="left" vertical="center" wrapText="1"/>
    </xf>
    <xf numFmtId="49" fontId="10" fillId="0" borderId="19" xfId="2" applyNumberFormat="1" applyFont="1" applyFill="1" applyBorder="1" applyAlignment="1">
      <alignment horizontal="left" vertical="center" wrapText="1"/>
    </xf>
    <xf numFmtId="4" fontId="9" fillId="0" borderId="13" xfId="2" applyNumberFormat="1" applyFont="1" applyFill="1" applyBorder="1" applyAlignment="1">
      <alignment horizontal="center" vertical="center" wrapText="1"/>
    </xf>
    <xf numFmtId="4" fontId="9" fillId="0" borderId="14" xfId="2" applyNumberFormat="1" applyFont="1" applyFill="1" applyBorder="1" applyAlignment="1">
      <alignment horizontal="center" vertical="center" wrapText="1"/>
    </xf>
    <xf numFmtId="4" fontId="9" fillId="0" borderId="29" xfId="2" applyNumberFormat="1" applyFont="1" applyFill="1" applyBorder="1" applyAlignment="1">
      <alignment horizontal="center" vertical="center" wrapText="1"/>
    </xf>
    <xf numFmtId="0" fontId="7" fillId="0" borderId="14" xfId="1" applyBorder="1"/>
    <xf numFmtId="0" fontId="7" fillId="0" borderId="15" xfId="1" applyBorder="1"/>
    <xf numFmtId="49" fontId="9" fillId="0" borderId="13" xfId="2" applyNumberFormat="1" applyFont="1" applyFill="1" applyBorder="1" applyAlignment="1">
      <alignment horizontal="center" vertical="center" wrapText="1"/>
    </xf>
    <xf numFmtId="49" fontId="9" fillId="0" borderId="14" xfId="2" applyNumberFormat="1" applyFont="1" applyFill="1" applyBorder="1" applyAlignment="1">
      <alignment horizontal="center" vertical="center" wrapText="1"/>
    </xf>
    <xf numFmtId="49" fontId="9" fillId="0" borderId="15" xfId="2" applyNumberFormat="1" applyFont="1" applyFill="1" applyBorder="1" applyAlignment="1">
      <alignment horizontal="center" vertical="center" wrapText="1"/>
    </xf>
    <xf numFmtId="0" fontId="3" fillId="0" borderId="1" xfId="2" applyFont="1" applyFill="1" applyBorder="1" applyAlignment="1">
      <alignment horizontal="center" vertical="center" wrapText="1"/>
    </xf>
    <xf numFmtId="0" fontId="9" fillId="0" borderId="1" xfId="2" applyFont="1" applyFill="1" applyBorder="1" applyAlignment="1">
      <alignment vertical="center" wrapText="1"/>
    </xf>
    <xf numFmtId="0" fontId="8" fillId="0" borderId="13" xfId="2" applyFont="1" applyFill="1" applyBorder="1" applyAlignment="1">
      <alignment horizontal="left" vertical="center" wrapText="1"/>
    </xf>
    <xf numFmtId="0" fontId="8" fillId="0" borderId="14" xfId="2" applyFont="1" applyFill="1" applyBorder="1" applyAlignment="1">
      <alignment horizontal="left" vertical="center" wrapText="1"/>
    </xf>
    <xf numFmtId="0" fontId="8" fillId="0" borderId="15" xfId="2" applyFont="1" applyFill="1" applyBorder="1" applyAlignment="1">
      <alignment horizontal="left" vertical="center" wrapText="1"/>
    </xf>
    <xf numFmtId="0" fontId="9" fillId="2" borderId="36" xfId="2" applyFont="1" applyFill="1" applyBorder="1" applyAlignment="1">
      <alignment horizontal="left" vertical="top" wrapText="1"/>
    </xf>
    <xf numFmtId="0" fontId="9" fillId="2" borderId="38" xfId="2" applyFont="1" applyFill="1" applyBorder="1" applyAlignment="1">
      <alignment horizontal="left" vertical="top" wrapText="1"/>
    </xf>
    <xf numFmtId="0" fontId="3" fillId="2" borderId="1" xfId="2" applyFont="1" applyFill="1" applyBorder="1" applyAlignment="1">
      <alignment horizontal="center" vertical="center" wrapText="1"/>
    </xf>
    <xf numFmtId="0" fontId="10" fillId="2" borderId="13" xfId="2" applyFont="1" applyFill="1" applyBorder="1" applyAlignment="1">
      <alignment horizontal="left" vertical="center" wrapText="1"/>
    </xf>
    <xf numFmtId="0" fontId="10" fillId="2" borderId="14" xfId="2" applyFont="1" applyFill="1" applyBorder="1" applyAlignment="1">
      <alignment horizontal="left" vertical="center" wrapText="1"/>
    </xf>
    <xf numFmtId="0" fontId="10" fillId="2" borderId="15" xfId="2" applyFont="1" applyFill="1" applyBorder="1" applyAlignment="1">
      <alignment horizontal="left" vertical="center" wrapText="1"/>
    </xf>
    <xf numFmtId="0" fontId="10" fillId="2" borderId="16"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11"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0" fillId="2" borderId="12" xfId="2" applyFont="1" applyFill="1" applyBorder="1" applyAlignment="1">
      <alignment horizontal="left" vertical="center" wrapText="1"/>
    </xf>
    <xf numFmtId="0" fontId="10" fillId="2" borderId="17" xfId="2" applyFont="1" applyFill="1" applyBorder="1" applyAlignment="1">
      <alignment horizontal="left" vertical="center" wrapText="1"/>
    </xf>
    <xf numFmtId="0" fontId="10" fillId="2" borderId="18" xfId="2" applyFont="1" applyFill="1" applyBorder="1" applyAlignment="1">
      <alignment horizontal="left" vertical="center" wrapText="1"/>
    </xf>
    <xf numFmtId="0" fontId="10" fillId="2" borderId="19" xfId="2" applyFont="1" applyFill="1" applyBorder="1" applyAlignment="1">
      <alignment horizontal="left" vertical="center" wrapText="1"/>
    </xf>
    <xf numFmtId="0" fontId="3" fillId="2"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0" fontId="3" fillId="2" borderId="15" xfId="2" applyFont="1" applyFill="1" applyBorder="1" applyAlignment="1">
      <alignment horizontal="left" vertical="center" wrapText="1"/>
    </xf>
    <xf numFmtId="0" fontId="3" fillId="2" borderId="13" xfId="2" applyFont="1" applyFill="1" applyBorder="1" applyAlignment="1">
      <alignment horizontal="left" vertical="center" wrapText="1"/>
    </xf>
    <xf numFmtId="0" fontId="3" fillId="2" borderId="14" xfId="2" applyFont="1" applyFill="1" applyBorder="1" applyAlignment="1">
      <alignment horizontal="left" vertical="center" wrapText="1"/>
    </xf>
    <xf numFmtId="0" fontId="3" fillId="2" borderId="28" xfId="2" applyFont="1" applyFill="1" applyBorder="1" applyAlignment="1">
      <alignment horizontal="left" vertical="center" wrapText="1"/>
    </xf>
    <xf numFmtId="0" fontId="3" fillId="2" borderId="2" xfId="2" applyFont="1" applyFill="1" applyBorder="1" applyAlignment="1">
      <alignment horizontal="left" vertical="center" wrapText="1"/>
    </xf>
    <xf numFmtId="49" fontId="3" fillId="2" borderId="1" xfId="2" applyNumberFormat="1" applyFont="1" applyFill="1" applyBorder="1" applyAlignment="1">
      <alignment horizontal="left" vertical="center" wrapText="1"/>
    </xf>
    <xf numFmtId="0" fontId="10" fillId="0" borderId="2" xfId="2" applyFont="1" applyFill="1" applyBorder="1" applyAlignment="1">
      <alignment horizontal="center" vertical="center" wrapText="1"/>
    </xf>
    <xf numFmtId="0" fontId="10" fillId="0" borderId="3" xfId="2" applyFont="1" applyFill="1" applyBorder="1" applyAlignment="1">
      <alignment horizontal="center" vertical="center" wrapText="1"/>
    </xf>
    <xf numFmtId="0" fontId="10" fillId="0" borderId="27" xfId="2" applyFont="1" applyFill="1" applyBorder="1" applyAlignment="1">
      <alignment horizontal="left" vertical="center" wrapText="1"/>
    </xf>
    <xf numFmtId="0" fontId="10" fillId="0" borderId="24" xfId="2" applyFont="1" applyFill="1" applyBorder="1" applyAlignment="1">
      <alignment horizontal="left" vertical="center" wrapText="1"/>
    </xf>
    <xf numFmtId="0" fontId="10" fillId="0" borderId="28" xfId="2" applyFont="1" applyFill="1" applyBorder="1" applyAlignment="1">
      <alignment horizontal="left" vertical="center" wrapText="1"/>
    </xf>
    <xf numFmtId="0" fontId="10" fillId="0" borderId="17" xfId="2" applyFont="1" applyFill="1" applyBorder="1" applyAlignment="1">
      <alignment horizontal="left" vertical="center" wrapText="1"/>
    </xf>
    <xf numFmtId="0" fontId="10" fillId="0" borderId="18" xfId="2" applyFont="1" applyFill="1" applyBorder="1" applyAlignment="1">
      <alignment horizontal="left" vertical="center" wrapText="1"/>
    </xf>
    <xf numFmtId="0" fontId="10" fillId="0" borderId="19" xfId="2" applyFont="1" applyFill="1" applyBorder="1" applyAlignment="1">
      <alignment horizontal="left" vertical="center" wrapText="1"/>
    </xf>
    <xf numFmtId="0" fontId="3" fillId="2" borderId="13" xfId="2" applyFont="1" applyFill="1" applyBorder="1" applyAlignment="1">
      <alignment vertical="center" wrapText="1"/>
    </xf>
    <xf numFmtId="0" fontId="3" fillId="2" borderId="15" xfId="2" applyFont="1" applyFill="1" applyBorder="1" applyAlignment="1">
      <alignment vertical="center" wrapText="1"/>
    </xf>
    <xf numFmtId="0" fontId="3" fillId="7" borderId="13" xfId="2" applyFont="1" applyFill="1" applyBorder="1" applyAlignment="1">
      <alignment horizontal="center" vertical="center" wrapText="1"/>
    </xf>
    <xf numFmtId="0" fontId="3" fillId="7" borderId="15" xfId="2" applyFont="1" applyFill="1" applyBorder="1" applyAlignment="1">
      <alignment horizontal="center" vertical="center" wrapText="1"/>
    </xf>
    <xf numFmtId="4" fontId="9" fillId="0" borderId="1" xfId="2" applyNumberFormat="1" applyFont="1" applyFill="1" applyBorder="1" applyAlignment="1">
      <alignment horizontal="right" vertical="center" wrapText="1"/>
    </xf>
    <xf numFmtId="0" fontId="3" fillId="7" borderId="14" xfId="2" applyFont="1" applyFill="1" applyBorder="1" applyAlignment="1">
      <alignment horizontal="center" vertical="center" wrapText="1"/>
    </xf>
    <xf numFmtId="0" fontId="3" fillId="2" borderId="1" xfId="2" applyFont="1" applyFill="1" applyBorder="1" applyAlignment="1">
      <alignment horizontal="right" vertical="center" wrapText="1"/>
    </xf>
    <xf numFmtId="0" fontId="3" fillId="7" borderId="1" xfId="2" applyFont="1" applyFill="1" applyBorder="1" applyAlignment="1">
      <alignment horizontal="right" vertical="center" wrapText="1"/>
    </xf>
    <xf numFmtId="0" fontId="3" fillId="2" borderId="13" xfId="2" applyFont="1" applyFill="1" applyBorder="1" applyAlignment="1">
      <alignment horizontal="right" vertical="center" wrapText="1"/>
    </xf>
    <xf numFmtId="0" fontId="3" fillId="2" borderId="14" xfId="2" applyFont="1" applyFill="1" applyBorder="1" applyAlignment="1">
      <alignment horizontal="right" vertical="center" wrapText="1"/>
    </xf>
    <xf numFmtId="0" fontId="3" fillId="2" borderId="15" xfId="2" applyFont="1" applyFill="1" applyBorder="1" applyAlignment="1">
      <alignment horizontal="right" vertical="center" wrapText="1"/>
    </xf>
    <xf numFmtId="0" fontId="8" fillId="5" borderId="1" xfId="2" applyFont="1" applyFill="1" applyBorder="1" applyAlignment="1">
      <alignment horizontal="left" vertical="center" wrapText="1"/>
    </xf>
    <xf numFmtId="0" fontId="9" fillId="0" borderId="13" xfId="3" applyFont="1" applyFill="1" applyBorder="1" applyAlignment="1">
      <alignment horizontal="left" vertical="center" wrapText="1"/>
    </xf>
    <xf numFmtId="0" fontId="9" fillId="0" borderId="14" xfId="3" applyFont="1" applyFill="1" applyBorder="1" applyAlignment="1">
      <alignment horizontal="left" vertical="center" wrapText="1"/>
    </xf>
    <xf numFmtId="4" fontId="9" fillId="0" borderId="4" xfId="2" applyNumberFormat="1" applyFont="1" applyFill="1" applyBorder="1" applyAlignment="1">
      <alignment horizontal="center" vertical="center" wrapText="1"/>
    </xf>
    <xf numFmtId="4" fontId="9" fillId="0" borderId="25" xfId="2" applyNumberFormat="1" applyFont="1" applyFill="1" applyBorder="1" applyAlignment="1">
      <alignment horizontal="center" vertical="center" wrapText="1"/>
    </xf>
    <xf numFmtId="4" fontId="3" fillId="0" borderId="1" xfId="2" applyNumberFormat="1" applyFont="1" applyFill="1" applyBorder="1" applyAlignment="1">
      <alignment horizontal="center" vertical="center" wrapText="1"/>
    </xf>
    <xf numFmtId="4" fontId="3" fillId="0" borderId="26" xfId="2" applyNumberFormat="1" applyFont="1" applyFill="1" applyBorder="1" applyAlignment="1">
      <alignment horizontal="center" vertical="center" wrapText="1"/>
    </xf>
    <xf numFmtId="0" fontId="10" fillId="0" borderId="1" xfId="3" applyFont="1" applyFill="1" applyBorder="1" applyAlignment="1">
      <alignment horizontal="left" vertical="center" wrapText="1"/>
    </xf>
  </cellXfs>
  <cellStyles count="7">
    <cellStyle name="Обычный" xfId="0" builtinId="0"/>
    <cellStyle name="Обычный 2" xfId="1"/>
    <cellStyle name="Обычный_Расшифровка (доход)" xfId="5"/>
    <cellStyle name="Обычный_Расшифровка (расход)" xfId="6"/>
    <cellStyle name="Обычный_расшифровка к смете на 2008 год К" xfId="2"/>
    <cellStyle name="Обычный_расшифровка к смете на 2008 год О" xfId="3"/>
    <cellStyle name="Финансовый" xfId="4"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tabSelected="1" view="pageBreakPreview" zoomScale="57" zoomScaleNormal="80" zoomScaleSheetLayoutView="57" workbookViewId="0">
      <selection activeCell="E49" sqref="E49"/>
    </sheetView>
  </sheetViews>
  <sheetFormatPr defaultRowHeight="12.75" x14ac:dyDescent="0.2"/>
  <cols>
    <col min="1" max="1" width="45" style="10" customWidth="1"/>
    <col min="2" max="2" width="15.7109375" style="240" customWidth="1"/>
    <col min="3" max="3" width="22.85546875" style="240" customWidth="1"/>
    <col min="4" max="4" width="16.7109375" style="240" customWidth="1"/>
    <col min="5" max="5" width="20.85546875" style="240" customWidth="1"/>
    <col min="6" max="6" width="18.140625" style="240" customWidth="1"/>
    <col min="7" max="7" width="19.85546875" style="240" customWidth="1"/>
    <col min="8" max="8" width="19" style="240" customWidth="1"/>
    <col min="9" max="9" width="9.140625" style="240"/>
    <col min="10" max="10" width="16.7109375" style="240" customWidth="1"/>
    <col min="11" max="16384" width="9.140625" style="240"/>
  </cols>
  <sheetData>
    <row r="1" spans="1:8" ht="15.75" x14ac:dyDescent="0.25">
      <c r="A1" s="192"/>
      <c r="B1" s="192"/>
      <c r="C1" s="192"/>
      <c r="D1" s="192"/>
      <c r="E1" s="192"/>
      <c r="F1" s="192"/>
      <c r="G1" s="193" t="s">
        <v>99</v>
      </c>
      <c r="H1" s="193"/>
    </row>
    <row r="2" spans="1:8" ht="15.75" x14ac:dyDescent="0.25">
      <c r="A2" s="192"/>
      <c r="B2" s="192"/>
      <c r="C2" s="192"/>
      <c r="D2" s="192"/>
      <c r="E2" s="192"/>
      <c r="F2" s="281" t="s">
        <v>0</v>
      </c>
      <c r="G2" s="281"/>
      <c r="H2" s="281"/>
    </row>
    <row r="3" spans="1:8" ht="15.75" x14ac:dyDescent="0.25">
      <c r="A3" s="192"/>
      <c r="B3" s="192"/>
      <c r="C3" s="192"/>
      <c r="D3" s="192"/>
      <c r="E3" s="192"/>
      <c r="F3" s="281" t="s">
        <v>56</v>
      </c>
      <c r="G3" s="281"/>
      <c r="H3" s="281"/>
    </row>
    <row r="4" spans="1:8" ht="15.75" x14ac:dyDescent="0.25">
      <c r="A4" s="192"/>
      <c r="B4" s="192"/>
      <c r="C4" s="192"/>
      <c r="D4" s="192"/>
      <c r="E4" s="192"/>
      <c r="F4" s="281" t="s">
        <v>57</v>
      </c>
      <c r="G4" s="281"/>
      <c r="H4" s="281"/>
    </row>
    <row r="5" spans="1:8" ht="15.75" x14ac:dyDescent="0.25">
      <c r="A5" s="192"/>
      <c r="B5" s="192"/>
      <c r="C5" s="192"/>
      <c r="D5" s="192"/>
      <c r="E5" s="192"/>
      <c r="F5" s="281" t="s">
        <v>492</v>
      </c>
      <c r="G5" s="281"/>
      <c r="H5" s="281"/>
    </row>
    <row r="6" spans="1:8" ht="15.75" x14ac:dyDescent="0.25">
      <c r="A6" s="192"/>
      <c r="B6" s="192"/>
      <c r="C6" s="192"/>
      <c r="D6" s="192"/>
      <c r="E6" s="192"/>
      <c r="F6" s="281" t="s">
        <v>466</v>
      </c>
      <c r="G6" s="281"/>
      <c r="H6" s="281"/>
    </row>
    <row r="7" spans="1:8" ht="15.75" x14ac:dyDescent="0.25">
      <c r="A7" s="192"/>
      <c r="B7" s="192"/>
      <c r="C7" s="192"/>
      <c r="D7" s="192"/>
      <c r="E7" s="192"/>
      <c r="F7" s="281" t="s">
        <v>58</v>
      </c>
      <c r="G7" s="281"/>
      <c r="H7" s="281"/>
    </row>
    <row r="8" spans="1:8" ht="15.75" x14ac:dyDescent="0.25">
      <c r="A8" s="192"/>
      <c r="B8" s="192"/>
      <c r="C8" s="192"/>
      <c r="D8" s="192"/>
      <c r="E8" s="192"/>
      <c r="F8" s="281" t="s">
        <v>59</v>
      </c>
      <c r="G8" s="281"/>
      <c r="H8" s="281"/>
    </row>
    <row r="9" spans="1:8" ht="15.75" x14ac:dyDescent="0.25">
      <c r="A9" s="192"/>
      <c r="B9" s="192"/>
      <c r="C9" s="192"/>
      <c r="D9" s="192"/>
      <c r="E9" s="192"/>
      <c r="F9" s="281" t="s">
        <v>467</v>
      </c>
      <c r="G9" s="281"/>
      <c r="H9" s="281"/>
    </row>
    <row r="10" spans="1:8" ht="15.75" x14ac:dyDescent="0.25">
      <c r="A10" s="192"/>
      <c r="B10" s="192"/>
      <c r="C10" s="192"/>
      <c r="D10" s="192"/>
      <c r="E10" s="192"/>
      <c r="F10" s="192"/>
      <c r="G10" s="192"/>
      <c r="H10" s="192"/>
    </row>
    <row r="11" spans="1:8" ht="15.75" x14ac:dyDescent="0.25">
      <c r="A11" s="192"/>
      <c r="B11" s="192"/>
      <c r="C11" s="192"/>
      <c r="D11" s="192"/>
      <c r="E11" s="192"/>
      <c r="F11" s="278" t="s">
        <v>70</v>
      </c>
      <c r="G11" s="278"/>
      <c r="H11" s="278"/>
    </row>
    <row r="12" spans="1:8" ht="15.75" customHeight="1" x14ac:dyDescent="0.25">
      <c r="A12" s="192"/>
      <c r="B12" s="192"/>
      <c r="C12" s="192"/>
      <c r="D12" s="192"/>
      <c r="E12" s="192"/>
      <c r="F12" s="279" t="s">
        <v>500</v>
      </c>
      <c r="G12" s="279"/>
      <c r="H12" s="279"/>
    </row>
    <row r="13" spans="1:8" ht="15" customHeight="1" x14ac:dyDescent="0.25">
      <c r="A13" s="192"/>
      <c r="B13" s="192"/>
      <c r="C13" s="192"/>
      <c r="D13" s="192"/>
      <c r="E13" s="192"/>
      <c r="F13" s="280" t="s">
        <v>93</v>
      </c>
      <c r="G13" s="280"/>
      <c r="H13" s="280"/>
    </row>
    <row r="14" spans="1:8" ht="30" customHeight="1" x14ac:dyDescent="0.25">
      <c r="A14" s="192"/>
      <c r="B14" s="192"/>
      <c r="C14" s="192"/>
      <c r="D14" s="192"/>
      <c r="E14" s="192"/>
      <c r="F14" s="279" t="s">
        <v>296</v>
      </c>
      <c r="G14" s="279"/>
      <c r="H14" s="279"/>
    </row>
    <row r="15" spans="1:8" ht="25.5" customHeight="1" x14ac:dyDescent="0.25">
      <c r="A15" s="192"/>
      <c r="B15" s="192"/>
      <c r="C15" s="192"/>
      <c r="D15" s="192"/>
      <c r="E15" s="192"/>
      <c r="F15" s="280" t="s">
        <v>65</v>
      </c>
      <c r="G15" s="280"/>
      <c r="H15" s="280"/>
    </row>
    <row r="16" spans="1:8" ht="5.25" customHeight="1" x14ac:dyDescent="0.25">
      <c r="A16" s="192"/>
      <c r="B16" s="192"/>
      <c r="C16" s="192"/>
      <c r="D16" s="192"/>
      <c r="E16" s="192"/>
      <c r="F16" s="230"/>
      <c r="G16" s="230"/>
      <c r="H16" s="230"/>
    </row>
    <row r="17" spans="1:8" ht="15.75" x14ac:dyDescent="0.25">
      <c r="A17" s="192"/>
      <c r="B17" s="192"/>
      <c r="C17" s="192"/>
      <c r="D17" s="192"/>
      <c r="E17" s="192"/>
      <c r="F17" s="278" t="s">
        <v>521</v>
      </c>
      <c r="G17" s="278"/>
      <c r="H17" s="278"/>
    </row>
    <row r="18" spans="1:8" ht="12.75" customHeight="1" x14ac:dyDescent="0.25">
      <c r="A18" s="192"/>
      <c r="B18" s="192"/>
      <c r="C18" s="192"/>
      <c r="D18" s="192"/>
      <c r="E18" s="192"/>
      <c r="F18" s="278" t="s">
        <v>98</v>
      </c>
      <c r="G18" s="278"/>
      <c r="H18" s="278"/>
    </row>
    <row r="19" spans="1:8" ht="15.75" x14ac:dyDescent="0.25">
      <c r="A19" s="192"/>
      <c r="B19" s="192"/>
      <c r="C19" s="192"/>
      <c r="D19" s="192"/>
      <c r="E19" s="192"/>
      <c r="F19" s="278" t="s">
        <v>71</v>
      </c>
      <c r="G19" s="278"/>
      <c r="H19" s="278"/>
    </row>
    <row r="20" spans="1:8" ht="15.75" x14ac:dyDescent="0.25">
      <c r="A20" s="192"/>
      <c r="B20" s="192"/>
      <c r="C20" s="192"/>
      <c r="D20" s="192"/>
      <c r="E20" s="192"/>
      <c r="F20" s="193"/>
      <c r="G20" s="231"/>
      <c r="H20" s="231"/>
    </row>
    <row r="21" spans="1:8" ht="15.75" x14ac:dyDescent="0.25">
      <c r="A21" s="282" t="s">
        <v>4</v>
      </c>
      <c r="B21" s="282"/>
      <c r="C21" s="282"/>
      <c r="D21" s="282"/>
      <c r="E21" s="282"/>
      <c r="F21" s="282"/>
      <c r="G21" s="282"/>
      <c r="H21" s="282"/>
    </row>
    <row r="22" spans="1:8" ht="15" customHeight="1" x14ac:dyDescent="0.25">
      <c r="A22" s="282" t="s">
        <v>522</v>
      </c>
      <c r="B22" s="282"/>
      <c r="C22" s="282"/>
      <c r="D22" s="282"/>
      <c r="E22" s="282"/>
      <c r="F22" s="282"/>
      <c r="G22" s="282"/>
      <c r="H22" s="282"/>
    </row>
    <row r="23" spans="1:8" ht="15.75" x14ac:dyDescent="0.25">
      <c r="A23" s="192"/>
      <c r="B23" s="192"/>
      <c r="C23" s="192"/>
      <c r="D23" s="192"/>
      <c r="E23" s="192"/>
      <c r="F23" s="192"/>
      <c r="G23" s="194"/>
      <c r="H23" s="194"/>
    </row>
    <row r="24" spans="1:8" ht="15.75" x14ac:dyDescent="0.25">
      <c r="A24" s="193"/>
      <c r="B24" s="193"/>
      <c r="C24" s="193"/>
      <c r="D24" s="193"/>
      <c r="E24" s="193"/>
      <c r="F24" s="193"/>
      <c r="G24" s="195"/>
      <c r="H24" s="196" t="s">
        <v>5</v>
      </c>
    </row>
    <row r="25" spans="1:8" ht="15.75" x14ac:dyDescent="0.25">
      <c r="A25" s="192"/>
      <c r="B25" s="192"/>
      <c r="C25" s="192"/>
      <c r="D25" s="192"/>
      <c r="E25" s="192"/>
      <c r="F25" s="192"/>
      <c r="G25" s="195" t="s">
        <v>6</v>
      </c>
      <c r="H25" s="197">
        <v>44963</v>
      </c>
    </row>
    <row r="26" spans="1:8" ht="31.5" x14ac:dyDescent="0.25">
      <c r="A26" s="234" t="s">
        <v>7</v>
      </c>
      <c r="B26" s="287" t="s">
        <v>297</v>
      </c>
      <c r="C26" s="287"/>
      <c r="D26" s="287"/>
      <c r="E26" s="287"/>
      <c r="F26" s="192"/>
      <c r="G26" s="195" t="s">
        <v>8</v>
      </c>
      <c r="H26" s="196"/>
    </row>
    <row r="27" spans="1:8" ht="15.75" x14ac:dyDescent="0.25">
      <c r="A27" s="192"/>
      <c r="B27" s="192"/>
      <c r="C27" s="192"/>
      <c r="D27" s="192"/>
      <c r="E27" s="192"/>
      <c r="F27" s="192"/>
      <c r="G27" s="195" t="s">
        <v>9</v>
      </c>
      <c r="H27" s="196"/>
    </row>
    <row r="28" spans="1:8" ht="47.25" customHeight="1" x14ac:dyDescent="0.25">
      <c r="A28" s="192" t="s">
        <v>10</v>
      </c>
      <c r="B28" s="286" t="s">
        <v>321</v>
      </c>
      <c r="C28" s="286"/>
      <c r="D28" s="286"/>
      <c r="E28" s="286"/>
      <c r="F28" s="234"/>
      <c r="G28" s="195" t="s">
        <v>8</v>
      </c>
      <c r="H28" s="196"/>
    </row>
    <row r="29" spans="1:8" ht="15.75" x14ac:dyDescent="0.25">
      <c r="A29" s="192"/>
      <c r="B29" s="192"/>
      <c r="C29" s="192"/>
      <c r="D29" s="192"/>
      <c r="E29" s="192"/>
      <c r="F29" s="192"/>
      <c r="G29" s="195" t="s">
        <v>11</v>
      </c>
      <c r="H29" s="198">
        <v>3525080675</v>
      </c>
    </row>
    <row r="30" spans="1:8" ht="15.75" x14ac:dyDescent="0.25">
      <c r="A30" s="192"/>
      <c r="B30" s="192"/>
      <c r="C30" s="192"/>
      <c r="D30" s="192"/>
      <c r="E30" s="192"/>
      <c r="F30" s="192"/>
      <c r="G30" s="195" t="s">
        <v>12</v>
      </c>
      <c r="H30" s="198">
        <v>352501001</v>
      </c>
    </row>
    <row r="31" spans="1:8" ht="15.75" x14ac:dyDescent="0.25">
      <c r="A31" s="192" t="s">
        <v>13</v>
      </c>
      <c r="B31" s="192"/>
      <c r="C31" s="192"/>
      <c r="D31" s="192"/>
      <c r="E31" s="192"/>
      <c r="F31" s="192"/>
      <c r="G31" s="195" t="s">
        <v>14</v>
      </c>
      <c r="H31" s="196">
        <v>383</v>
      </c>
    </row>
    <row r="32" spans="1:8" ht="15.75" x14ac:dyDescent="0.25">
      <c r="A32" s="192"/>
      <c r="B32" s="192"/>
      <c r="C32" s="192"/>
      <c r="D32" s="192"/>
      <c r="E32" s="192"/>
      <c r="F32" s="192"/>
      <c r="G32" s="192"/>
      <c r="H32" s="192"/>
    </row>
    <row r="33" spans="1:10" ht="16.5" customHeight="1" x14ac:dyDescent="0.25">
      <c r="A33" s="282" t="s">
        <v>15</v>
      </c>
      <c r="B33" s="282"/>
      <c r="C33" s="282"/>
      <c r="D33" s="282"/>
      <c r="E33" s="282"/>
      <c r="F33" s="282"/>
      <c r="G33" s="282"/>
      <c r="H33" s="282"/>
    </row>
    <row r="34" spans="1:10" ht="15.75" x14ac:dyDescent="0.25">
      <c r="A34" s="192"/>
      <c r="B34" s="192"/>
      <c r="C34" s="192"/>
      <c r="D34" s="192"/>
      <c r="E34" s="192"/>
      <c r="F34" s="192"/>
      <c r="G34" s="192"/>
      <c r="H34" s="192"/>
    </row>
    <row r="35" spans="1:10" ht="15.75" x14ac:dyDescent="0.25">
      <c r="A35" s="283" t="s">
        <v>16</v>
      </c>
      <c r="B35" s="283" t="s">
        <v>17</v>
      </c>
      <c r="C35" s="283" t="s">
        <v>455</v>
      </c>
      <c r="D35" s="284" t="s">
        <v>456</v>
      </c>
      <c r="E35" s="283" t="s">
        <v>18</v>
      </c>
      <c r="F35" s="283"/>
      <c r="G35" s="283"/>
      <c r="H35" s="283"/>
    </row>
    <row r="36" spans="1:10" ht="63" x14ac:dyDescent="0.25">
      <c r="A36" s="283"/>
      <c r="B36" s="283"/>
      <c r="C36" s="283"/>
      <c r="D36" s="285"/>
      <c r="E36" s="232" t="s">
        <v>523</v>
      </c>
      <c r="F36" s="232" t="s">
        <v>524</v>
      </c>
      <c r="G36" s="232" t="s">
        <v>525</v>
      </c>
      <c r="H36" s="232" t="s">
        <v>19</v>
      </c>
    </row>
    <row r="37" spans="1:10" ht="15.75" x14ac:dyDescent="0.2">
      <c r="A37" s="199">
        <v>1</v>
      </c>
      <c r="B37" s="199">
        <v>2</v>
      </c>
      <c r="C37" s="199">
        <v>3</v>
      </c>
      <c r="D37" s="199">
        <v>4</v>
      </c>
      <c r="E37" s="199">
        <v>5</v>
      </c>
      <c r="F37" s="199">
        <v>6</v>
      </c>
      <c r="G37" s="199">
        <v>7</v>
      </c>
      <c r="H37" s="199">
        <v>8</v>
      </c>
    </row>
    <row r="38" spans="1:10" ht="34.5" x14ac:dyDescent="0.25">
      <c r="A38" s="200" t="s">
        <v>457</v>
      </c>
      <c r="B38" s="201" t="s">
        <v>20</v>
      </c>
      <c r="C38" s="232" t="s">
        <v>21</v>
      </c>
      <c r="D38" s="232" t="s">
        <v>21</v>
      </c>
      <c r="E38" s="202">
        <f>E63-E40</f>
        <v>2807189.1799999923</v>
      </c>
      <c r="F38" s="202">
        <f>F40-F63</f>
        <v>0</v>
      </c>
      <c r="G38" s="202">
        <f>G40-G63</f>
        <v>0</v>
      </c>
      <c r="H38" s="200">
        <v>0</v>
      </c>
    </row>
    <row r="39" spans="1:10" ht="33" customHeight="1" thickBot="1" x14ac:dyDescent="0.3">
      <c r="A39" s="203" t="s">
        <v>458</v>
      </c>
      <c r="B39" s="204" t="s">
        <v>22</v>
      </c>
      <c r="C39" s="233" t="s">
        <v>21</v>
      </c>
      <c r="D39" s="233" t="s">
        <v>21</v>
      </c>
      <c r="E39" s="202">
        <v>0</v>
      </c>
      <c r="F39" s="202">
        <v>0</v>
      </c>
      <c r="G39" s="202">
        <v>0</v>
      </c>
      <c r="H39" s="203"/>
      <c r="J39" s="270">
        <f>E38-J40</f>
        <v>-7.9162418842315674E-9</v>
      </c>
    </row>
    <row r="40" spans="1:10" ht="16.5" thickBot="1" x14ac:dyDescent="0.3">
      <c r="A40" s="205" t="s">
        <v>23</v>
      </c>
      <c r="B40" s="206">
        <v>1000</v>
      </c>
      <c r="C40" s="207"/>
      <c r="D40" s="207"/>
      <c r="E40" s="208">
        <f>E42+E45+E51+E59+E62+E55</f>
        <v>90257325.260000005</v>
      </c>
      <c r="F40" s="208">
        <v>89857226.200000003</v>
      </c>
      <c r="G40" s="208">
        <v>89857226.200000003</v>
      </c>
      <c r="H40" s="209"/>
      <c r="J40" s="270">
        <v>2807189.18</v>
      </c>
    </row>
    <row r="41" spans="1:10" ht="15.75" x14ac:dyDescent="0.25">
      <c r="A41" s="210" t="s">
        <v>24</v>
      </c>
      <c r="B41" s="211"/>
      <c r="C41" s="211"/>
      <c r="D41" s="211"/>
      <c r="E41" s="212"/>
      <c r="F41" s="212"/>
      <c r="G41" s="212"/>
      <c r="H41" s="210"/>
    </row>
    <row r="42" spans="1:10" ht="15.75" x14ac:dyDescent="0.25">
      <c r="A42" s="213" t="s">
        <v>25</v>
      </c>
      <c r="B42" s="232">
        <v>1100</v>
      </c>
      <c r="C42" s="232">
        <v>120</v>
      </c>
      <c r="D42" s="232"/>
      <c r="E42" s="202">
        <f>'Расшифровка (доход)'!O10</f>
        <v>20000</v>
      </c>
      <c r="F42" s="202">
        <v>20000</v>
      </c>
      <c r="G42" s="202">
        <v>20000</v>
      </c>
      <c r="H42" s="200"/>
    </row>
    <row r="43" spans="1:10" ht="15.75" x14ac:dyDescent="0.25">
      <c r="A43" s="213" t="s">
        <v>24</v>
      </c>
      <c r="B43" s="232">
        <v>1110</v>
      </c>
      <c r="C43" s="232"/>
      <c r="D43" s="232"/>
      <c r="E43" s="202"/>
      <c r="F43" s="202"/>
      <c r="G43" s="202"/>
      <c r="H43" s="200"/>
    </row>
    <row r="44" spans="1:10" ht="15.75" x14ac:dyDescent="0.25">
      <c r="A44" s="200" t="s">
        <v>470</v>
      </c>
      <c r="B44" s="232"/>
      <c r="C44" s="232">
        <v>121</v>
      </c>
      <c r="D44" s="214"/>
      <c r="E44" s="202">
        <f>'Расшифровка (доход)'!L11</f>
        <v>20000</v>
      </c>
      <c r="F44" s="202">
        <v>20000</v>
      </c>
      <c r="G44" s="202">
        <v>20000</v>
      </c>
      <c r="H44" s="200"/>
    </row>
    <row r="45" spans="1:10" ht="31.5" x14ac:dyDescent="0.25">
      <c r="A45" s="213" t="s">
        <v>468</v>
      </c>
      <c r="B45" s="232">
        <v>1200</v>
      </c>
      <c r="C45" s="232">
        <v>130</v>
      </c>
      <c r="D45" s="232"/>
      <c r="E45" s="202">
        <f>E47+E48</f>
        <v>89825445.260000005</v>
      </c>
      <c r="F45" s="202">
        <v>89816226.200000003</v>
      </c>
      <c r="G45" s="202">
        <v>89816226.200000003</v>
      </c>
      <c r="H45" s="200"/>
    </row>
    <row r="46" spans="1:10" ht="15" customHeight="1" x14ac:dyDescent="0.25">
      <c r="A46" s="213" t="s">
        <v>24</v>
      </c>
      <c r="B46" s="215"/>
      <c r="C46" s="215"/>
      <c r="D46" s="214"/>
      <c r="E46" s="202"/>
      <c r="F46" s="202"/>
      <c r="G46" s="202"/>
      <c r="H46" s="232"/>
    </row>
    <row r="47" spans="1:10" ht="47.25" x14ac:dyDescent="0.25">
      <c r="A47" s="213" t="s">
        <v>469</v>
      </c>
      <c r="B47" s="232">
        <v>1210</v>
      </c>
      <c r="C47" s="232">
        <v>130</v>
      </c>
      <c r="D47" s="232"/>
      <c r="E47" s="202">
        <f>'Расшифровка (доход)'!M15</f>
        <v>84919174.200000003</v>
      </c>
      <c r="F47" s="202">
        <v>84919174.200000003</v>
      </c>
      <c r="G47" s="202">
        <v>84919174.200000003</v>
      </c>
      <c r="H47" s="232"/>
    </row>
    <row r="48" spans="1:10" ht="47.25" x14ac:dyDescent="0.25">
      <c r="A48" s="241" t="s">
        <v>471</v>
      </c>
      <c r="B48" s="232">
        <v>1220</v>
      </c>
      <c r="C48" s="232">
        <v>131</v>
      </c>
      <c r="D48" s="232"/>
      <c r="E48" s="202">
        <f>'Расшифровка (доход)'!O15</f>
        <v>4906271.0599999996</v>
      </c>
      <c r="F48" s="269">
        <v>4897052</v>
      </c>
      <c r="G48" s="269">
        <v>4897052</v>
      </c>
      <c r="H48" s="232"/>
    </row>
    <row r="49" spans="1:8" ht="31.5" x14ac:dyDescent="0.25">
      <c r="A49" s="213" t="s">
        <v>472</v>
      </c>
      <c r="B49" s="232">
        <v>1300</v>
      </c>
      <c r="C49" s="232">
        <v>140</v>
      </c>
      <c r="D49" s="232"/>
      <c r="E49" s="216"/>
      <c r="F49" s="216"/>
      <c r="G49" s="216"/>
      <c r="H49" s="200"/>
    </row>
    <row r="50" spans="1:8" ht="15.75" x14ac:dyDescent="0.25">
      <c r="A50" s="200" t="s">
        <v>24</v>
      </c>
      <c r="B50" s="232">
        <v>1310</v>
      </c>
      <c r="C50" s="232">
        <v>140</v>
      </c>
      <c r="D50" s="232"/>
      <c r="E50" s="216"/>
      <c r="F50" s="216"/>
      <c r="G50" s="216"/>
      <c r="H50" s="200"/>
    </row>
    <row r="51" spans="1:8" ht="31.5" x14ac:dyDescent="0.25">
      <c r="A51" s="200" t="s">
        <v>26</v>
      </c>
      <c r="B51" s="232">
        <v>1400</v>
      </c>
      <c r="C51" s="232">
        <v>150</v>
      </c>
      <c r="D51" s="232"/>
      <c r="E51" s="202">
        <f>'Расшифровка (доход)'!L113</f>
        <v>400880</v>
      </c>
      <c r="F51" s="202">
        <v>10000</v>
      </c>
      <c r="G51" s="202">
        <v>10000</v>
      </c>
      <c r="H51" s="200"/>
    </row>
    <row r="52" spans="1:8" ht="15.75" x14ac:dyDescent="0.25">
      <c r="A52" s="200" t="s">
        <v>24</v>
      </c>
      <c r="B52" s="200"/>
      <c r="C52" s="200"/>
      <c r="D52" s="200"/>
      <c r="E52" s="202"/>
      <c r="F52" s="202"/>
      <c r="G52" s="202"/>
      <c r="H52" s="200"/>
    </row>
    <row r="53" spans="1:8" ht="47.25" x14ac:dyDescent="0.25">
      <c r="A53" s="213" t="s">
        <v>100</v>
      </c>
      <c r="B53" s="232">
        <v>1410</v>
      </c>
      <c r="C53" s="232">
        <v>150</v>
      </c>
      <c r="D53" s="232"/>
      <c r="E53" s="217">
        <f>'Расшифровка (доход)'!N113</f>
        <v>390880</v>
      </c>
      <c r="F53" s="202">
        <v>0</v>
      </c>
      <c r="G53" s="202">
        <v>0</v>
      </c>
      <c r="H53" s="200"/>
    </row>
    <row r="54" spans="1:8" ht="94.5" x14ac:dyDescent="0.25">
      <c r="A54" s="213" t="s">
        <v>72</v>
      </c>
      <c r="B54" s="232">
        <v>1420</v>
      </c>
      <c r="C54" s="232">
        <v>150</v>
      </c>
      <c r="D54" s="232"/>
      <c r="E54" s="216"/>
      <c r="F54" s="216"/>
      <c r="G54" s="216"/>
      <c r="H54" s="200"/>
    </row>
    <row r="55" spans="1:8" ht="15.75" x14ac:dyDescent="0.25">
      <c r="A55" s="200" t="s">
        <v>27</v>
      </c>
      <c r="B55" s="232">
        <v>1500</v>
      </c>
      <c r="C55" s="232">
        <v>180</v>
      </c>
      <c r="D55" s="232"/>
      <c r="E55" s="202">
        <f>'Расшифровка (доход)'!L135</f>
        <v>0</v>
      </c>
      <c r="F55" s="202">
        <v>0</v>
      </c>
      <c r="G55" s="202">
        <v>0</v>
      </c>
      <c r="H55" s="200"/>
    </row>
    <row r="56" spans="1:8" ht="15.75" x14ac:dyDescent="0.25">
      <c r="A56" s="200" t="s">
        <v>24</v>
      </c>
      <c r="B56" s="215"/>
      <c r="C56" s="215"/>
      <c r="D56" s="215"/>
      <c r="E56" s="216"/>
      <c r="F56" s="216"/>
      <c r="G56" s="216"/>
      <c r="H56" s="200"/>
    </row>
    <row r="57" spans="1:8" ht="15.75" x14ac:dyDescent="0.25">
      <c r="A57" s="200" t="s">
        <v>28</v>
      </c>
      <c r="B57" s="232">
        <v>1900</v>
      </c>
      <c r="C57" s="200"/>
      <c r="D57" s="200"/>
      <c r="E57" s="216"/>
      <c r="F57" s="216"/>
      <c r="G57" s="216"/>
      <c r="H57" s="200"/>
    </row>
    <row r="58" spans="1:8" ht="15.75" x14ac:dyDescent="0.25">
      <c r="A58" s="200" t="s">
        <v>24</v>
      </c>
      <c r="B58" s="200"/>
      <c r="C58" s="200"/>
      <c r="D58" s="200"/>
      <c r="E58" s="216"/>
      <c r="F58" s="216"/>
      <c r="G58" s="216"/>
      <c r="H58" s="200"/>
    </row>
    <row r="59" spans="1:8" ht="15.75" x14ac:dyDescent="0.25">
      <c r="A59" s="200" t="s">
        <v>406</v>
      </c>
      <c r="B59" s="200"/>
      <c r="C59" s="232">
        <v>440</v>
      </c>
      <c r="D59" s="200"/>
      <c r="E59" s="216">
        <f>'Расшифровка (доход)'!O141</f>
        <v>11000</v>
      </c>
      <c r="F59" s="216">
        <v>11000</v>
      </c>
      <c r="G59" s="216">
        <v>11000</v>
      </c>
      <c r="H59" s="200"/>
    </row>
    <row r="60" spans="1:8" ht="18.75" x14ac:dyDescent="0.25">
      <c r="A60" s="218" t="s">
        <v>459</v>
      </c>
      <c r="B60" s="232">
        <v>1980</v>
      </c>
      <c r="C60" s="232" t="s">
        <v>21</v>
      </c>
      <c r="D60" s="232"/>
      <c r="E60" s="216"/>
      <c r="F60" s="216"/>
      <c r="G60" s="216"/>
      <c r="H60" s="200"/>
    </row>
    <row r="61" spans="1:8" ht="15" customHeight="1" x14ac:dyDescent="0.25">
      <c r="A61" s="200" t="s">
        <v>29</v>
      </c>
      <c r="B61" s="219"/>
      <c r="C61" s="219"/>
      <c r="D61" s="219"/>
      <c r="E61" s="216"/>
      <c r="F61" s="216"/>
      <c r="G61" s="216"/>
      <c r="H61" s="215"/>
    </row>
    <row r="62" spans="1:8" ht="48" thickBot="1" x14ac:dyDescent="0.3">
      <c r="A62" s="203" t="s">
        <v>30</v>
      </c>
      <c r="B62" s="233">
        <v>1981</v>
      </c>
      <c r="C62" s="233">
        <v>510</v>
      </c>
      <c r="D62" s="233"/>
      <c r="E62" s="220">
        <f>'Расшифровка (доход)'!L144</f>
        <v>0</v>
      </c>
      <c r="F62" s="220">
        <v>0</v>
      </c>
      <c r="G62" s="220">
        <v>0</v>
      </c>
      <c r="H62" s="233" t="s">
        <v>21</v>
      </c>
    </row>
    <row r="63" spans="1:8" ht="16.5" thickBot="1" x14ac:dyDescent="0.3">
      <c r="A63" s="205" t="s">
        <v>31</v>
      </c>
      <c r="B63" s="206">
        <v>2000</v>
      </c>
      <c r="C63" s="206" t="s">
        <v>21</v>
      </c>
      <c r="D63" s="221"/>
      <c r="E63" s="208">
        <f>E65+E81+E88+E79+E78</f>
        <v>93064514.439999998</v>
      </c>
      <c r="F63" s="208">
        <v>89857226.200000003</v>
      </c>
      <c r="G63" s="208">
        <v>89857226.200000003</v>
      </c>
      <c r="H63" s="209"/>
    </row>
    <row r="64" spans="1:8" ht="15" customHeight="1" x14ac:dyDescent="0.25">
      <c r="A64" s="210" t="s">
        <v>24</v>
      </c>
      <c r="B64" s="211"/>
      <c r="C64" s="211"/>
      <c r="D64" s="211"/>
      <c r="E64" s="222"/>
      <c r="F64" s="222"/>
      <c r="G64" s="222"/>
      <c r="H64" s="211"/>
    </row>
    <row r="65" spans="1:8" ht="15.75" x14ac:dyDescent="0.25">
      <c r="A65" s="200" t="s">
        <v>32</v>
      </c>
      <c r="B65" s="232">
        <v>2100</v>
      </c>
      <c r="C65" s="232" t="s">
        <v>21</v>
      </c>
      <c r="D65" s="232"/>
      <c r="E65" s="223">
        <f>E67+E68+E70</f>
        <v>81819114.879999995</v>
      </c>
      <c r="F65" s="223">
        <v>80341606.200000003</v>
      </c>
      <c r="G65" s="223">
        <v>80341606.200000003</v>
      </c>
      <c r="H65" s="232" t="s">
        <v>21</v>
      </c>
    </row>
    <row r="66" spans="1:8" ht="15" customHeight="1" x14ac:dyDescent="0.25">
      <c r="A66" s="200" t="s">
        <v>24</v>
      </c>
      <c r="B66" s="215"/>
      <c r="C66" s="215"/>
      <c r="D66" s="215"/>
      <c r="E66" s="202"/>
      <c r="F66" s="202"/>
      <c r="G66" s="202"/>
      <c r="H66" s="215"/>
    </row>
    <row r="67" spans="1:8" ht="15.75" x14ac:dyDescent="0.25">
      <c r="A67" s="213" t="s">
        <v>73</v>
      </c>
      <c r="B67" s="232">
        <v>2110</v>
      </c>
      <c r="C67" s="232">
        <v>111</v>
      </c>
      <c r="D67" s="232"/>
      <c r="E67" s="202">
        <f>'Расшифровка (расход)'!L12+'Расшифровка (расход)'!L15</f>
        <v>63504239.689999998</v>
      </c>
      <c r="F67" s="202">
        <v>62366240</v>
      </c>
      <c r="G67" s="202">
        <v>62366240</v>
      </c>
      <c r="H67" s="232" t="s">
        <v>21</v>
      </c>
    </row>
    <row r="68" spans="1:8" ht="31.5" x14ac:dyDescent="0.25">
      <c r="A68" s="213" t="s">
        <v>94</v>
      </c>
      <c r="B68" s="232">
        <v>2120</v>
      </c>
      <c r="C68" s="232">
        <v>112</v>
      </c>
      <c r="D68" s="232"/>
      <c r="E68" s="202">
        <f>'Расшифровка (расход)'!L19</f>
        <v>0</v>
      </c>
      <c r="F68" s="202">
        <v>0</v>
      </c>
      <c r="G68" s="202">
        <v>0</v>
      </c>
      <c r="H68" s="232" t="s">
        <v>21</v>
      </c>
    </row>
    <row r="69" spans="1:8" ht="63" x14ac:dyDescent="0.25">
      <c r="A69" s="213" t="s">
        <v>74</v>
      </c>
      <c r="B69" s="232">
        <v>2130</v>
      </c>
      <c r="C69" s="232">
        <v>113</v>
      </c>
      <c r="D69" s="232"/>
      <c r="E69" s="202"/>
      <c r="F69" s="202"/>
      <c r="G69" s="202"/>
      <c r="H69" s="232" t="s">
        <v>21</v>
      </c>
    </row>
    <row r="70" spans="1:8" ht="63" x14ac:dyDescent="0.25">
      <c r="A70" s="213" t="s">
        <v>33</v>
      </c>
      <c r="B70" s="232">
        <v>2140</v>
      </c>
      <c r="C70" s="232">
        <v>119</v>
      </c>
      <c r="D70" s="232"/>
      <c r="E70" s="202">
        <f>'Расшифровка (расход)'!M36+'Расшифровка (расход)'!P36+'Расшифровка (расход)'!O36</f>
        <v>18314875.190000001</v>
      </c>
      <c r="F70" s="202">
        <v>17975366.199999999</v>
      </c>
      <c r="G70" s="202">
        <v>17975366.199999999</v>
      </c>
      <c r="H70" s="232" t="s">
        <v>21</v>
      </c>
    </row>
    <row r="71" spans="1:8" ht="15" customHeight="1" x14ac:dyDescent="0.25">
      <c r="A71" s="213" t="s">
        <v>24</v>
      </c>
      <c r="B71" s="215"/>
      <c r="C71" s="215"/>
      <c r="D71" s="215"/>
      <c r="E71" s="202"/>
      <c r="F71" s="202"/>
      <c r="G71" s="202"/>
      <c r="H71" s="215"/>
    </row>
    <row r="72" spans="1:8" ht="15.75" x14ac:dyDescent="0.25">
      <c r="A72" s="213" t="s">
        <v>34</v>
      </c>
      <c r="B72" s="232">
        <v>2141</v>
      </c>
      <c r="C72" s="232">
        <v>119</v>
      </c>
      <c r="D72" s="232"/>
      <c r="E72" s="202"/>
      <c r="F72" s="202"/>
      <c r="G72" s="202"/>
      <c r="H72" s="232" t="s">
        <v>21</v>
      </c>
    </row>
    <row r="73" spans="1:8" ht="15.75" x14ac:dyDescent="0.25">
      <c r="A73" s="213" t="s">
        <v>35</v>
      </c>
      <c r="B73" s="232">
        <v>2142</v>
      </c>
      <c r="C73" s="232">
        <v>119</v>
      </c>
      <c r="D73" s="232"/>
      <c r="E73" s="202"/>
      <c r="F73" s="202"/>
      <c r="G73" s="202"/>
      <c r="H73" s="232" t="s">
        <v>21</v>
      </c>
    </row>
    <row r="74" spans="1:8" ht="31.5" x14ac:dyDescent="0.25">
      <c r="A74" s="213" t="s">
        <v>75</v>
      </c>
      <c r="B74" s="232">
        <v>2200</v>
      </c>
      <c r="C74" s="232">
        <v>300</v>
      </c>
      <c r="D74" s="232"/>
      <c r="E74" s="202"/>
      <c r="F74" s="202"/>
      <c r="G74" s="202"/>
      <c r="H74" s="232" t="s">
        <v>21</v>
      </c>
    </row>
    <row r="75" spans="1:8" ht="15" customHeight="1" x14ac:dyDescent="0.25">
      <c r="A75" s="200" t="s">
        <v>24</v>
      </c>
      <c r="B75" s="215"/>
      <c r="C75" s="215"/>
      <c r="D75" s="215"/>
      <c r="E75" s="202"/>
      <c r="F75" s="202"/>
      <c r="G75" s="202"/>
      <c r="H75" s="215"/>
    </row>
    <row r="76" spans="1:8" ht="50.25" customHeight="1" x14ac:dyDescent="0.25">
      <c r="A76" s="200" t="s">
        <v>36</v>
      </c>
      <c r="B76" s="232">
        <v>2210</v>
      </c>
      <c r="C76" s="232">
        <v>320</v>
      </c>
      <c r="D76" s="232"/>
      <c r="E76" s="202"/>
      <c r="F76" s="202"/>
      <c r="G76" s="202"/>
      <c r="H76" s="232" t="s">
        <v>21</v>
      </c>
    </row>
    <row r="77" spans="1:8" ht="15" customHeight="1" x14ac:dyDescent="0.25">
      <c r="A77" s="200" t="s">
        <v>29</v>
      </c>
      <c r="B77" s="215"/>
      <c r="C77" s="215"/>
      <c r="D77" s="215"/>
      <c r="E77" s="202"/>
      <c r="F77" s="202"/>
      <c r="G77" s="202"/>
      <c r="H77" s="215"/>
    </row>
    <row r="78" spans="1:8" ht="47.25" x14ac:dyDescent="0.25">
      <c r="A78" s="200" t="s">
        <v>37</v>
      </c>
      <c r="B78" s="232">
        <v>2211</v>
      </c>
      <c r="C78" s="232">
        <v>321</v>
      </c>
      <c r="D78" s="232"/>
      <c r="E78" s="202">
        <f>'Расшифровка (расход)'!L184</f>
        <v>0</v>
      </c>
      <c r="F78" s="202">
        <v>0</v>
      </c>
      <c r="G78" s="202">
        <v>0</v>
      </c>
      <c r="H78" s="232" t="s">
        <v>21</v>
      </c>
    </row>
    <row r="79" spans="1:8" ht="15.75" x14ac:dyDescent="0.25">
      <c r="A79" s="213" t="s">
        <v>76</v>
      </c>
      <c r="B79" s="232">
        <v>2230</v>
      </c>
      <c r="C79" s="232">
        <v>350</v>
      </c>
      <c r="D79" s="232"/>
      <c r="E79" s="202">
        <f>'Расшифровка (расход)'!L187</f>
        <v>0</v>
      </c>
      <c r="F79" s="202">
        <v>0</v>
      </c>
      <c r="G79" s="202">
        <v>0</v>
      </c>
      <c r="H79" s="232" t="s">
        <v>21</v>
      </c>
    </row>
    <row r="80" spans="1:8" ht="15.75" x14ac:dyDescent="0.25">
      <c r="A80" s="213" t="s">
        <v>77</v>
      </c>
      <c r="B80" s="232">
        <v>2240</v>
      </c>
      <c r="C80" s="232">
        <v>360</v>
      </c>
      <c r="D80" s="232"/>
      <c r="E80" s="202"/>
      <c r="F80" s="202"/>
      <c r="G80" s="202"/>
      <c r="H80" s="232" t="s">
        <v>21</v>
      </c>
    </row>
    <row r="81" spans="1:10" ht="31.5" x14ac:dyDescent="0.25">
      <c r="A81" s="200" t="s">
        <v>38</v>
      </c>
      <c r="B81" s="232">
        <v>2300</v>
      </c>
      <c r="C81" s="232">
        <v>850</v>
      </c>
      <c r="D81" s="232"/>
      <c r="E81" s="202">
        <f>'Расшифровка (расход)'!L205</f>
        <v>534067</v>
      </c>
      <c r="F81" s="202">
        <v>534067</v>
      </c>
      <c r="G81" s="202">
        <v>534067</v>
      </c>
      <c r="H81" s="232" t="s">
        <v>21</v>
      </c>
    </row>
    <row r="82" spans="1:10" ht="15" customHeight="1" x14ac:dyDescent="0.25">
      <c r="A82" s="200" t="s">
        <v>29</v>
      </c>
      <c r="B82" s="215"/>
      <c r="C82" s="215"/>
      <c r="D82" s="215"/>
      <c r="E82" s="202"/>
      <c r="F82" s="202"/>
      <c r="G82" s="202"/>
      <c r="H82" s="215"/>
    </row>
    <row r="83" spans="1:10" ht="31.5" x14ac:dyDescent="0.25">
      <c r="A83" s="200" t="s">
        <v>39</v>
      </c>
      <c r="B83" s="232">
        <v>2310</v>
      </c>
      <c r="C83" s="232">
        <v>851</v>
      </c>
      <c r="D83" s="232"/>
      <c r="E83" s="202">
        <f>'Расшифровка (расход)'!L207</f>
        <v>534067</v>
      </c>
      <c r="F83" s="202">
        <v>534067</v>
      </c>
      <c r="G83" s="202">
        <v>534067</v>
      </c>
      <c r="H83" s="232" t="s">
        <v>21</v>
      </c>
    </row>
    <row r="84" spans="1:10" ht="15.75" x14ac:dyDescent="0.25">
      <c r="A84" s="200" t="s">
        <v>95</v>
      </c>
      <c r="B84" s="232">
        <v>2320</v>
      </c>
      <c r="C84" s="232">
        <v>852</v>
      </c>
      <c r="D84" s="232"/>
      <c r="E84" s="202"/>
      <c r="F84" s="202"/>
      <c r="G84" s="202"/>
      <c r="H84" s="232" t="s">
        <v>21</v>
      </c>
    </row>
    <row r="85" spans="1:10" ht="15.75" x14ac:dyDescent="0.25">
      <c r="A85" s="200" t="s">
        <v>96</v>
      </c>
      <c r="B85" s="232">
        <v>2330</v>
      </c>
      <c r="C85" s="232">
        <v>853</v>
      </c>
      <c r="D85" s="232"/>
      <c r="E85" s="202">
        <f>'Расшифровка (расход)'!L215</f>
        <v>0</v>
      </c>
      <c r="F85" s="202">
        <v>0</v>
      </c>
      <c r="G85" s="202">
        <v>0</v>
      </c>
      <c r="H85" s="232" t="s">
        <v>21</v>
      </c>
    </row>
    <row r="86" spans="1:10" ht="31.5" x14ac:dyDescent="0.25">
      <c r="A86" s="200" t="s">
        <v>40</v>
      </c>
      <c r="B86" s="232">
        <v>2500</v>
      </c>
      <c r="C86" s="232" t="s">
        <v>21</v>
      </c>
      <c r="D86" s="232"/>
      <c r="E86" s="202"/>
      <c r="F86" s="202"/>
      <c r="G86" s="202"/>
      <c r="H86" s="232" t="s">
        <v>21</v>
      </c>
    </row>
    <row r="87" spans="1:10" ht="47.25" x14ac:dyDescent="0.25">
      <c r="A87" s="213" t="s">
        <v>78</v>
      </c>
      <c r="B87" s="232">
        <v>2520</v>
      </c>
      <c r="C87" s="232">
        <v>831</v>
      </c>
      <c r="D87" s="232"/>
      <c r="E87" s="202">
        <f>'Расшифровка (расход)'!M193+'Расшифровка (расход)'!P193+'Расшифровка (расход)'!O193</f>
        <v>0</v>
      </c>
      <c r="F87" s="202">
        <v>0</v>
      </c>
      <c r="G87" s="202">
        <v>0</v>
      </c>
      <c r="H87" s="232" t="s">
        <v>21</v>
      </c>
    </row>
    <row r="88" spans="1:10" ht="32.25" customHeight="1" x14ac:dyDescent="0.25">
      <c r="A88" s="200" t="s">
        <v>460</v>
      </c>
      <c r="B88" s="232">
        <v>2600</v>
      </c>
      <c r="C88" s="232" t="s">
        <v>21</v>
      </c>
      <c r="D88" s="232"/>
      <c r="E88" s="202">
        <f>E92+E94</f>
        <v>10711332.560000001</v>
      </c>
      <c r="F88" s="202">
        <v>8981553</v>
      </c>
      <c r="G88" s="202">
        <v>8981553</v>
      </c>
      <c r="H88" s="200"/>
      <c r="J88" s="270">
        <f>E88-'раздел 2'!G7</f>
        <v>0</v>
      </c>
    </row>
    <row r="89" spans="1:10" ht="15" customHeight="1" x14ac:dyDescent="0.25">
      <c r="A89" s="200" t="s">
        <v>24</v>
      </c>
      <c r="B89" s="215"/>
      <c r="C89" s="215"/>
      <c r="D89" s="215"/>
      <c r="E89" s="202"/>
      <c r="F89" s="202"/>
      <c r="G89" s="202"/>
      <c r="H89" s="200"/>
    </row>
    <row r="90" spans="1:10" ht="47.25" x14ac:dyDescent="0.25">
      <c r="A90" s="200" t="s">
        <v>473</v>
      </c>
      <c r="B90" s="232">
        <v>2610</v>
      </c>
      <c r="C90" s="232">
        <v>241</v>
      </c>
      <c r="D90" s="232"/>
      <c r="E90" s="202"/>
      <c r="F90" s="202"/>
      <c r="G90" s="202"/>
      <c r="H90" s="200"/>
    </row>
    <row r="91" spans="1:10" ht="47.25" x14ac:dyDescent="0.25">
      <c r="A91" s="200" t="s">
        <v>41</v>
      </c>
      <c r="B91" s="232">
        <v>2630</v>
      </c>
      <c r="C91" s="232">
        <v>243</v>
      </c>
      <c r="D91" s="232"/>
      <c r="E91" s="202"/>
      <c r="F91" s="202"/>
      <c r="G91" s="202"/>
      <c r="H91" s="200"/>
    </row>
    <row r="92" spans="1:10" ht="15.75" x14ac:dyDescent="0.25">
      <c r="A92" s="200" t="s">
        <v>474</v>
      </c>
      <c r="B92" s="232">
        <v>2640</v>
      </c>
      <c r="C92" s="232">
        <v>244</v>
      </c>
      <c r="D92" s="232"/>
      <c r="E92" s="202">
        <f>'Расшифровка (расход)'!L41+'Расшифровка (расход)'!L226-'Расшифровка (расход)'!L62-'Расшифровка (расход)'!L71</f>
        <v>5752416.2700000005</v>
      </c>
      <c r="F92" s="202">
        <v>4243917</v>
      </c>
      <c r="G92" s="202">
        <v>4243917</v>
      </c>
      <c r="H92" s="200"/>
    </row>
    <row r="93" spans="1:10" ht="66.75" customHeight="1" x14ac:dyDescent="0.25">
      <c r="A93" s="241" t="s">
        <v>475</v>
      </c>
      <c r="B93" s="242">
        <v>2650</v>
      </c>
      <c r="C93" s="242">
        <v>246</v>
      </c>
      <c r="D93" s="200"/>
      <c r="E93" s="202"/>
      <c r="F93" s="202"/>
      <c r="G93" s="202"/>
      <c r="H93" s="200"/>
    </row>
    <row r="94" spans="1:10" ht="15.75" x14ac:dyDescent="0.25">
      <c r="A94" s="200" t="s">
        <v>452</v>
      </c>
      <c r="B94" s="232">
        <v>2660</v>
      </c>
      <c r="C94" s="232">
        <v>247</v>
      </c>
      <c r="D94" s="232"/>
      <c r="E94" s="252">
        <f>'Расшифровка (расход)'!L62+'Расшифровка (расход)'!L71</f>
        <v>4958916.29</v>
      </c>
      <c r="F94" s="252">
        <v>4737636</v>
      </c>
      <c r="G94" s="252">
        <v>4737636</v>
      </c>
      <c r="H94" s="200"/>
    </row>
    <row r="95" spans="1:10" ht="31.5" x14ac:dyDescent="0.25">
      <c r="A95" s="200" t="s">
        <v>42</v>
      </c>
      <c r="B95" s="232">
        <v>2700</v>
      </c>
      <c r="C95" s="232">
        <v>400</v>
      </c>
      <c r="D95" s="232"/>
      <c r="E95" s="202"/>
      <c r="F95" s="202"/>
      <c r="G95" s="202"/>
      <c r="H95" s="200"/>
    </row>
    <row r="96" spans="1:10" ht="15" customHeight="1" x14ac:dyDescent="0.25">
      <c r="A96" s="200" t="s">
        <v>24</v>
      </c>
      <c r="B96" s="219"/>
      <c r="C96" s="219"/>
      <c r="D96" s="215"/>
      <c r="E96" s="202"/>
      <c r="F96" s="202"/>
      <c r="G96" s="202"/>
      <c r="H96" s="200"/>
    </row>
    <row r="97" spans="1:8" ht="47.25" x14ac:dyDescent="0.25">
      <c r="A97" s="213" t="s">
        <v>476</v>
      </c>
      <c r="B97" s="232">
        <v>2710</v>
      </c>
      <c r="C97" s="232">
        <v>406</v>
      </c>
      <c r="D97" s="232"/>
      <c r="E97" s="202"/>
      <c r="F97" s="202"/>
      <c r="G97" s="202"/>
      <c r="H97" s="200"/>
    </row>
    <row r="98" spans="1:8" ht="59.25" customHeight="1" x14ac:dyDescent="0.25">
      <c r="A98" s="213" t="s">
        <v>79</v>
      </c>
      <c r="B98" s="233">
        <v>2720</v>
      </c>
      <c r="C98" s="232">
        <v>407</v>
      </c>
      <c r="D98" s="232"/>
      <c r="E98" s="202"/>
      <c r="F98" s="202"/>
      <c r="G98" s="202"/>
      <c r="H98" s="200"/>
    </row>
    <row r="99" spans="1:8" ht="18.75" x14ac:dyDescent="0.25">
      <c r="A99" s="200" t="s">
        <v>461</v>
      </c>
      <c r="B99" s="232">
        <v>3000</v>
      </c>
      <c r="C99" s="232">
        <v>100</v>
      </c>
      <c r="D99" s="224"/>
      <c r="E99" s="202"/>
      <c r="F99" s="202"/>
      <c r="G99" s="202"/>
      <c r="H99" s="232" t="s">
        <v>21</v>
      </c>
    </row>
    <row r="100" spans="1:8" ht="15" customHeight="1" x14ac:dyDescent="0.25">
      <c r="A100" s="200" t="s">
        <v>24</v>
      </c>
      <c r="B100" s="215"/>
      <c r="C100" s="215"/>
      <c r="D100" s="215"/>
      <c r="E100" s="202"/>
      <c r="F100" s="202"/>
      <c r="G100" s="202"/>
      <c r="H100" s="215"/>
    </row>
    <row r="101" spans="1:8" ht="18.75" x14ac:dyDescent="0.25">
      <c r="A101" s="218" t="s">
        <v>462</v>
      </c>
      <c r="B101" s="232">
        <v>3010</v>
      </c>
      <c r="C101" s="232"/>
      <c r="D101" s="232"/>
      <c r="E101" s="202"/>
      <c r="F101" s="202"/>
      <c r="G101" s="202"/>
      <c r="H101" s="232" t="s">
        <v>21</v>
      </c>
    </row>
    <row r="102" spans="1:8" ht="18.75" x14ac:dyDescent="0.25">
      <c r="A102" s="218" t="s">
        <v>463</v>
      </c>
      <c r="B102" s="232">
        <v>3020</v>
      </c>
      <c r="C102" s="200"/>
      <c r="D102" s="200"/>
      <c r="E102" s="202"/>
      <c r="F102" s="202"/>
      <c r="G102" s="202"/>
      <c r="H102" s="232" t="s">
        <v>21</v>
      </c>
    </row>
    <row r="103" spans="1:8" ht="18.75" x14ac:dyDescent="0.25">
      <c r="A103" s="218" t="s">
        <v>464</v>
      </c>
      <c r="B103" s="232">
        <v>3030</v>
      </c>
      <c r="C103" s="200"/>
      <c r="D103" s="200"/>
      <c r="E103" s="202"/>
      <c r="F103" s="202"/>
      <c r="G103" s="202"/>
      <c r="H103" s="232" t="s">
        <v>21</v>
      </c>
    </row>
    <row r="104" spans="1:8" ht="18.75" x14ac:dyDescent="0.25">
      <c r="A104" s="218" t="s">
        <v>465</v>
      </c>
      <c r="B104" s="232">
        <v>4000</v>
      </c>
      <c r="C104" s="232" t="s">
        <v>21</v>
      </c>
      <c r="D104" s="224"/>
      <c r="E104" s="202"/>
      <c r="F104" s="202"/>
      <c r="G104" s="202"/>
      <c r="H104" s="232" t="s">
        <v>21</v>
      </c>
    </row>
    <row r="105" spans="1:8" ht="15" customHeight="1" x14ac:dyDescent="0.25">
      <c r="A105" s="200" t="s">
        <v>29</v>
      </c>
      <c r="B105" s="219"/>
      <c r="C105" s="219"/>
      <c r="D105" s="219"/>
      <c r="E105" s="202"/>
      <c r="F105" s="202"/>
      <c r="G105" s="202"/>
      <c r="H105" s="219"/>
    </row>
    <row r="106" spans="1:8" ht="15.75" x14ac:dyDescent="0.25">
      <c r="A106" s="200" t="s">
        <v>43</v>
      </c>
      <c r="B106" s="232">
        <v>4010</v>
      </c>
      <c r="C106" s="232">
        <v>610</v>
      </c>
      <c r="D106" s="232"/>
      <c r="E106" s="202"/>
      <c r="F106" s="202"/>
      <c r="G106" s="202"/>
      <c r="H106" s="232" t="s">
        <v>21</v>
      </c>
    </row>
    <row r="107" spans="1:8" ht="15.75" x14ac:dyDescent="0.25">
      <c r="A107" s="192"/>
      <c r="B107" s="192"/>
      <c r="C107" s="192"/>
      <c r="D107" s="192"/>
      <c r="E107" s="192"/>
      <c r="F107" s="192"/>
      <c r="G107" s="192"/>
      <c r="H107" s="192"/>
    </row>
    <row r="108" spans="1:8" ht="17.25" customHeight="1" x14ac:dyDescent="0.2">
      <c r="A108" s="289" t="s">
        <v>509</v>
      </c>
      <c r="B108" s="289"/>
      <c r="C108" s="289"/>
      <c r="D108" s="289"/>
      <c r="E108" s="289"/>
      <c r="F108" s="289"/>
      <c r="G108" s="289"/>
      <c r="H108" s="289"/>
    </row>
    <row r="109" spans="1:8" ht="76.5" customHeight="1" x14ac:dyDescent="0.2">
      <c r="A109" s="290" t="s">
        <v>453</v>
      </c>
      <c r="B109" s="290"/>
      <c r="C109" s="290"/>
      <c r="D109" s="290"/>
      <c r="E109" s="290"/>
      <c r="F109" s="290"/>
      <c r="G109" s="290"/>
      <c r="H109" s="290"/>
    </row>
    <row r="110" spans="1:8" ht="33.75" customHeight="1" x14ac:dyDescent="0.2">
      <c r="A110" s="290" t="s">
        <v>510</v>
      </c>
      <c r="B110" s="290"/>
      <c r="C110" s="290"/>
      <c r="D110" s="290"/>
      <c r="E110" s="290"/>
      <c r="F110" s="290"/>
      <c r="G110" s="290"/>
      <c r="H110" s="290"/>
    </row>
    <row r="111" spans="1:8" ht="15.75" customHeight="1" x14ac:dyDescent="0.2">
      <c r="A111" s="291" t="s">
        <v>511</v>
      </c>
      <c r="B111" s="291"/>
      <c r="C111" s="291"/>
      <c r="D111" s="291"/>
      <c r="E111" s="291"/>
      <c r="F111" s="291"/>
      <c r="G111" s="291"/>
      <c r="H111" s="291"/>
    </row>
    <row r="112" spans="1:8" ht="38.25" customHeight="1" x14ac:dyDescent="0.2">
      <c r="A112" s="288" t="s">
        <v>512</v>
      </c>
      <c r="B112" s="288"/>
      <c r="C112" s="288"/>
      <c r="D112" s="288"/>
      <c r="E112" s="288"/>
      <c r="F112" s="288"/>
      <c r="G112" s="288"/>
      <c r="H112" s="288"/>
    </row>
    <row r="113" spans="1:8" ht="30.75" customHeight="1" x14ac:dyDescent="0.2">
      <c r="A113" s="288" t="s">
        <v>513</v>
      </c>
      <c r="B113" s="288"/>
      <c r="C113" s="288"/>
      <c r="D113" s="288"/>
      <c r="E113" s="288"/>
      <c r="F113" s="288"/>
      <c r="G113" s="288"/>
      <c r="H113" s="288"/>
    </row>
    <row r="114" spans="1:8" x14ac:dyDescent="0.2">
      <c r="A114" s="288" t="s">
        <v>514</v>
      </c>
      <c r="B114" s="288"/>
      <c r="C114" s="288"/>
      <c r="D114" s="288"/>
      <c r="E114" s="288"/>
      <c r="F114" s="288"/>
      <c r="G114" s="288"/>
      <c r="H114" s="288"/>
    </row>
    <row r="115" spans="1:8" ht="40.5" customHeight="1" x14ac:dyDescent="0.2">
      <c r="A115" s="288" t="s">
        <v>515</v>
      </c>
      <c r="B115" s="288"/>
      <c r="C115" s="288"/>
      <c r="D115" s="288"/>
      <c r="E115" s="288"/>
      <c r="F115" s="288"/>
      <c r="G115" s="288"/>
      <c r="H115" s="288"/>
    </row>
    <row r="116" spans="1:8" ht="15.75" x14ac:dyDescent="0.25">
      <c r="A116" s="192"/>
      <c r="B116" s="194"/>
      <c r="C116" s="194"/>
      <c r="D116" s="194"/>
      <c r="E116" s="194"/>
      <c r="F116" s="194"/>
      <c r="G116" s="194"/>
      <c r="H116" s="194"/>
    </row>
    <row r="117" spans="1:8" ht="15.75" x14ac:dyDescent="0.25">
      <c r="A117" s="192"/>
      <c r="B117" s="194"/>
      <c r="C117" s="194"/>
      <c r="D117" s="194"/>
      <c r="E117" s="194"/>
      <c r="F117" s="194"/>
      <c r="G117" s="194"/>
      <c r="H117" s="194"/>
    </row>
  </sheetData>
  <mergeCells count="34">
    <mergeCell ref="A114:H114"/>
    <mergeCell ref="A115:H115"/>
    <mergeCell ref="A108:H108"/>
    <mergeCell ref="A109:H109"/>
    <mergeCell ref="A110:H110"/>
    <mergeCell ref="A111:H111"/>
    <mergeCell ref="A112:H112"/>
    <mergeCell ref="A113:H113"/>
    <mergeCell ref="A22:H22"/>
    <mergeCell ref="A33:H33"/>
    <mergeCell ref="A35:A36"/>
    <mergeCell ref="B35:B36"/>
    <mergeCell ref="C35:C36"/>
    <mergeCell ref="D35:D36"/>
    <mergeCell ref="E35:H35"/>
    <mergeCell ref="B28:E28"/>
    <mergeCell ref="B26:E26"/>
    <mergeCell ref="F15:H15"/>
    <mergeCell ref="A21:H21"/>
    <mergeCell ref="F19:H19"/>
    <mergeCell ref="F17:H17"/>
    <mergeCell ref="F18:H18"/>
    <mergeCell ref="F11:H11"/>
    <mergeCell ref="F12:H12"/>
    <mergeCell ref="F13:H13"/>
    <mergeCell ref="F14:H14"/>
    <mergeCell ref="F2:H2"/>
    <mergeCell ref="F3:H3"/>
    <mergeCell ref="F4:H4"/>
    <mergeCell ref="F5:H5"/>
    <mergeCell ref="F6:H6"/>
    <mergeCell ref="F7:H7"/>
    <mergeCell ref="F8:H8"/>
    <mergeCell ref="F9:H9"/>
  </mergeCells>
  <pageMargins left="0.78740157480314965" right="0.39370078740157483" top="0.39370078740157483" bottom="0.19685039370078741" header="0" footer="0"/>
  <pageSetup paperSize="9" scale="51" orientation="portrait" r:id="rId1"/>
  <headerFooter differentFirst="1">
    <oddHeader>&amp;C&amp;"Times New Roman,обычный"&amp;P</oddHeader>
  </headerFooter>
  <rowBreaks count="2" manualBreakCount="2">
    <brk id="62" max="7" man="1"/>
    <brk id="106"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view="pageBreakPreview" zoomScale="70" zoomScaleSheetLayoutView="70" workbookViewId="0">
      <selection activeCell="G24" sqref="G24"/>
    </sheetView>
  </sheetViews>
  <sheetFormatPr defaultRowHeight="12.75" x14ac:dyDescent="0.2"/>
  <cols>
    <col min="1" max="1" width="11.28515625" style="265" customWidth="1"/>
    <col min="2" max="2" width="48.140625" style="10" customWidth="1"/>
    <col min="3" max="3" width="10.5703125" style="240" customWidth="1"/>
    <col min="4" max="4" width="11.85546875" style="240" customWidth="1"/>
    <col min="5" max="5" width="17.140625" style="240" customWidth="1"/>
    <col min="6" max="6" width="14" style="240" customWidth="1"/>
    <col min="7" max="7" width="15.7109375" style="240" customWidth="1"/>
    <col min="8" max="8" width="14.28515625" style="240" customWidth="1"/>
    <col min="9" max="9" width="15.42578125" style="240" customWidth="1"/>
    <col min="10" max="10" width="14.5703125" style="240" customWidth="1"/>
    <col min="11" max="16384" width="9.140625" style="240"/>
  </cols>
  <sheetData>
    <row r="1" spans="1:11" ht="16.5" x14ac:dyDescent="0.25">
      <c r="A1" s="258"/>
      <c r="B1" s="1"/>
      <c r="C1" s="1"/>
      <c r="D1" s="1"/>
      <c r="E1" s="1"/>
      <c r="F1" s="1"/>
      <c r="G1" s="1"/>
      <c r="H1" s="1"/>
      <c r="I1" s="1"/>
      <c r="J1" s="1"/>
    </row>
    <row r="2" spans="1:11" ht="15.75" x14ac:dyDescent="0.25">
      <c r="A2" s="294" t="s">
        <v>517</v>
      </c>
      <c r="B2" s="294"/>
      <c r="C2" s="294"/>
      <c r="D2" s="294"/>
      <c r="E2" s="294"/>
      <c r="F2" s="294"/>
      <c r="G2" s="294"/>
      <c r="H2" s="294"/>
      <c r="I2" s="294"/>
      <c r="J2" s="294"/>
    </row>
    <row r="3" spans="1:11" ht="16.5" x14ac:dyDescent="0.25">
      <c r="A3" s="258"/>
      <c r="B3" s="1"/>
      <c r="C3" s="1"/>
      <c r="D3" s="1"/>
      <c r="E3" s="1"/>
      <c r="F3" s="1"/>
      <c r="G3" s="1"/>
      <c r="H3" s="1"/>
      <c r="I3" s="1"/>
      <c r="J3" s="1"/>
    </row>
    <row r="4" spans="1:11" ht="17.25" customHeight="1" x14ac:dyDescent="0.25">
      <c r="A4" s="292" t="s">
        <v>44</v>
      </c>
      <c r="B4" s="293" t="s">
        <v>16</v>
      </c>
      <c r="C4" s="293" t="s">
        <v>45</v>
      </c>
      <c r="D4" s="293" t="s">
        <v>46</v>
      </c>
      <c r="E4" s="295" t="s">
        <v>368</v>
      </c>
      <c r="F4" s="295" t="s">
        <v>516</v>
      </c>
      <c r="G4" s="293" t="s">
        <v>18</v>
      </c>
      <c r="H4" s="293"/>
      <c r="I4" s="293"/>
      <c r="J4" s="293"/>
    </row>
    <row r="5" spans="1:11" ht="66" x14ac:dyDescent="0.25">
      <c r="A5" s="292"/>
      <c r="B5" s="293"/>
      <c r="C5" s="293"/>
      <c r="D5" s="293"/>
      <c r="E5" s="296"/>
      <c r="F5" s="296"/>
      <c r="G5" s="271" t="s">
        <v>523</v>
      </c>
      <c r="H5" s="271" t="s">
        <v>524</v>
      </c>
      <c r="I5" s="271" t="s">
        <v>525</v>
      </c>
      <c r="J5" s="235" t="s">
        <v>19</v>
      </c>
    </row>
    <row r="6" spans="1:11" ht="16.5" x14ac:dyDescent="0.2">
      <c r="A6" s="226">
        <v>1</v>
      </c>
      <c r="B6" s="4">
        <v>2</v>
      </c>
      <c r="C6" s="4">
        <v>3</v>
      </c>
      <c r="D6" s="4">
        <v>4</v>
      </c>
      <c r="E6" s="4">
        <v>5</v>
      </c>
      <c r="F6" s="4"/>
      <c r="G6" s="4">
        <v>6</v>
      </c>
      <c r="H6" s="4">
        <v>7</v>
      </c>
      <c r="I6" s="4">
        <v>8</v>
      </c>
      <c r="J6" s="4">
        <v>9</v>
      </c>
    </row>
    <row r="7" spans="1:11" ht="36" x14ac:dyDescent="0.25">
      <c r="A7" s="226">
        <v>1</v>
      </c>
      <c r="B7" s="5" t="s">
        <v>80</v>
      </c>
      <c r="C7" s="235">
        <v>26000</v>
      </c>
      <c r="D7" s="235" t="s">
        <v>21</v>
      </c>
      <c r="E7" s="235"/>
      <c r="F7" s="257"/>
      <c r="G7" s="154">
        <f>G9+G10+G11+G17</f>
        <v>10711332.559999999</v>
      </c>
      <c r="H7" s="154">
        <v>8981553</v>
      </c>
      <c r="I7" s="154">
        <v>8981553</v>
      </c>
      <c r="J7" s="6"/>
      <c r="K7" s="270">
        <f>G7-'раздел 1'!E88</f>
        <v>0</v>
      </c>
    </row>
    <row r="8" spans="1:11" ht="16.5" x14ac:dyDescent="0.25">
      <c r="A8" s="259"/>
      <c r="B8" s="7" t="s">
        <v>24</v>
      </c>
      <c r="C8" s="243"/>
      <c r="D8" s="243"/>
      <c r="E8" s="243"/>
      <c r="F8" s="243"/>
      <c r="G8" s="155"/>
      <c r="H8" s="119"/>
      <c r="I8" s="119"/>
      <c r="J8" s="5"/>
    </row>
    <row r="9" spans="1:11" ht="198.75" customHeight="1" x14ac:dyDescent="0.25">
      <c r="A9" s="259" t="s">
        <v>493</v>
      </c>
      <c r="B9" s="5" t="s">
        <v>69</v>
      </c>
      <c r="C9" s="225">
        <v>26100</v>
      </c>
      <c r="D9" s="235" t="s">
        <v>21</v>
      </c>
      <c r="E9" s="235"/>
      <c r="F9" s="257"/>
      <c r="G9" s="155"/>
      <c r="H9" s="119"/>
      <c r="I9" s="119"/>
      <c r="J9" s="5"/>
    </row>
    <row r="10" spans="1:11" ht="85.5" x14ac:dyDescent="0.25">
      <c r="A10" s="259" t="s">
        <v>494</v>
      </c>
      <c r="B10" s="5" t="s">
        <v>66</v>
      </c>
      <c r="C10" s="226">
        <v>26200</v>
      </c>
      <c r="D10" s="235" t="s">
        <v>21</v>
      </c>
      <c r="E10" s="235"/>
      <c r="F10" s="257"/>
      <c r="G10" s="155"/>
      <c r="H10" s="119"/>
      <c r="I10" s="119"/>
      <c r="J10" s="5"/>
    </row>
    <row r="11" spans="1:11" ht="69" x14ac:dyDescent="0.25">
      <c r="A11" s="301" t="s">
        <v>495</v>
      </c>
      <c r="B11" s="5" t="s">
        <v>67</v>
      </c>
      <c r="C11" s="235">
        <v>26300</v>
      </c>
      <c r="D11" s="235" t="s">
        <v>21</v>
      </c>
      <c r="E11" s="235"/>
      <c r="F11" s="257"/>
      <c r="G11" s="155">
        <f>G13+G16</f>
        <v>499486.11</v>
      </c>
      <c r="H11" s="119">
        <v>0</v>
      </c>
      <c r="I11" s="119">
        <v>0</v>
      </c>
      <c r="J11" s="5"/>
    </row>
    <row r="12" spans="1:11" ht="24.75" customHeight="1" x14ac:dyDescent="0.25">
      <c r="A12" s="302"/>
      <c r="B12" s="1" t="s">
        <v>24</v>
      </c>
      <c r="C12" s="235"/>
      <c r="D12" s="235"/>
      <c r="E12" s="235"/>
      <c r="F12" s="257"/>
      <c r="G12" s="155"/>
      <c r="H12" s="119"/>
      <c r="I12" s="119"/>
      <c r="J12" s="5"/>
    </row>
    <row r="13" spans="1:11" ht="33" x14ac:dyDescent="0.25">
      <c r="A13" s="301" t="s">
        <v>369</v>
      </c>
      <c r="B13" s="5" t="s">
        <v>370</v>
      </c>
      <c r="C13" s="235">
        <v>26310</v>
      </c>
      <c r="D13" s="235"/>
      <c r="E13" s="153"/>
      <c r="F13" s="153"/>
      <c r="G13" s="155">
        <v>499486.11</v>
      </c>
      <c r="H13" s="119"/>
      <c r="I13" s="119"/>
      <c r="J13" s="5"/>
    </row>
    <row r="14" spans="1:11" ht="27" customHeight="1" x14ac:dyDescent="0.25">
      <c r="A14" s="302"/>
      <c r="B14" s="5" t="s">
        <v>371</v>
      </c>
      <c r="C14" s="235" t="s">
        <v>372</v>
      </c>
      <c r="D14" s="235"/>
      <c r="E14" s="235"/>
      <c r="F14" s="257"/>
      <c r="G14" s="155"/>
      <c r="H14" s="119"/>
      <c r="I14" s="119"/>
      <c r="J14" s="5"/>
    </row>
    <row r="15" spans="1:11" ht="27" customHeight="1" x14ac:dyDescent="0.25">
      <c r="A15" s="267" t="s">
        <v>373</v>
      </c>
      <c r="B15" s="244" t="s">
        <v>477</v>
      </c>
      <c r="C15" s="235" t="s">
        <v>478</v>
      </c>
      <c r="D15" s="235"/>
      <c r="E15" s="235"/>
      <c r="F15" s="257"/>
      <c r="G15" s="155"/>
      <c r="H15" s="119"/>
      <c r="I15" s="119"/>
      <c r="J15" s="5"/>
    </row>
    <row r="16" spans="1:11" s="245" customFormat="1" ht="30" customHeight="1" x14ac:dyDescent="0.25">
      <c r="A16" s="267" t="s">
        <v>518</v>
      </c>
      <c r="B16" s="266" t="s">
        <v>374</v>
      </c>
      <c r="C16" s="235">
        <v>26320</v>
      </c>
      <c r="D16" s="235"/>
      <c r="E16" s="235"/>
      <c r="F16" s="257"/>
      <c r="G16" s="156"/>
      <c r="H16" s="120"/>
      <c r="I16" s="120"/>
      <c r="J16" s="235"/>
    </row>
    <row r="17" spans="1:10" ht="85.5" x14ac:dyDescent="0.25">
      <c r="A17" s="259" t="s">
        <v>496</v>
      </c>
      <c r="B17" s="5" t="s">
        <v>68</v>
      </c>
      <c r="C17" s="235">
        <v>26400</v>
      </c>
      <c r="D17" s="235" t="s">
        <v>21</v>
      </c>
      <c r="E17" s="235"/>
      <c r="F17" s="257"/>
      <c r="G17" s="155">
        <f>G19+G23+G28+G31+G35</f>
        <v>10211846.449999999</v>
      </c>
      <c r="H17" s="155">
        <v>8981553</v>
      </c>
      <c r="I17" s="155">
        <v>8981553</v>
      </c>
      <c r="J17" s="5"/>
    </row>
    <row r="18" spans="1:10" ht="16.5" x14ac:dyDescent="0.25">
      <c r="A18" s="260"/>
      <c r="B18" s="7" t="s">
        <v>24</v>
      </c>
      <c r="C18" s="243"/>
      <c r="D18" s="243"/>
      <c r="E18" s="243"/>
      <c r="F18" s="243"/>
      <c r="G18" s="155"/>
      <c r="H18" s="119"/>
      <c r="I18" s="119"/>
      <c r="J18" s="5"/>
    </row>
    <row r="19" spans="1:10" ht="66" x14ac:dyDescent="0.25">
      <c r="A19" s="260" t="s">
        <v>497</v>
      </c>
      <c r="B19" s="11" t="s">
        <v>82</v>
      </c>
      <c r="C19" s="235">
        <v>26410</v>
      </c>
      <c r="D19" s="235" t="s">
        <v>21</v>
      </c>
      <c r="E19" s="235"/>
      <c r="F19" s="257"/>
      <c r="G19" s="155">
        <f>G21+G22</f>
        <v>7126458.21</v>
      </c>
      <c r="H19" s="155">
        <v>7327261</v>
      </c>
      <c r="I19" s="155">
        <v>7327261</v>
      </c>
      <c r="J19" s="5"/>
    </row>
    <row r="20" spans="1:10" ht="16.5" x14ac:dyDescent="0.25">
      <c r="A20" s="226"/>
      <c r="B20" s="12" t="s">
        <v>24</v>
      </c>
      <c r="C20" s="243"/>
      <c r="D20" s="243"/>
      <c r="E20" s="243"/>
      <c r="F20" s="243"/>
      <c r="G20" s="155"/>
      <c r="H20" s="119"/>
      <c r="I20" s="119"/>
      <c r="J20" s="5"/>
    </row>
    <row r="21" spans="1:10" ht="33" x14ac:dyDescent="0.25">
      <c r="A21" s="226" t="s">
        <v>85</v>
      </c>
      <c r="B21" s="11" t="s">
        <v>60</v>
      </c>
      <c r="C21" s="235">
        <v>26411</v>
      </c>
      <c r="D21" s="235" t="s">
        <v>21</v>
      </c>
      <c r="E21" s="235"/>
      <c r="F21" s="257"/>
      <c r="G21" s="155">
        <f>'Расшифровка (расход)'!M41+'Расшифровка (расход)'!M226-499486.11</f>
        <v>7126458.21</v>
      </c>
      <c r="H21" s="119">
        <v>7327261</v>
      </c>
      <c r="I21" s="119">
        <v>7327261</v>
      </c>
      <c r="J21" s="5"/>
    </row>
    <row r="22" spans="1:10" ht="33" x14ac:dyDescent="0.25">
      <c r="A22" s="226" t="s">
        <v>86</v>
      </c>
      <c r="B22" s="11" t="s">
        <v>61</v>
      </c>
      <c r="C22" s="235">
        <v>26412</v>
      </c>
      <c r="D22" s="235" t="s">
        <v>21</v>
      </c>
      <c r="E22" s="235"/>
      <c r="F22" s="257"/>
      <c r="G22" s="155"/>
      <c r="H22" s="119"/>
      <c r="I22" s="119"/>
      <c r="J22" s="5"/>
    </row>
    <row r="23" spans="1:10" ht="82.5" x14ac:dyDescent="0.25">
      <c r="A23" s="260" t="s">
        <v>498</v>
      </c>
      <c r="B23" s="11" t="s">
        <v>83</v>
      </c>
      <c r="C23" s="235">
        <v>26420</v>
      </c>
      <c r="D23" s="235" t="s">
        <v>21</v>
      </c>
      <c r="E23" s="235"/>
      <c r="F23" s="257"/>
      <c r="G23" s="155">
        <f>G25+G27</f>
        <v>390880</v>
      </c>
      <c r="H23" s="155">
        <v>0</v>
      </c>
      <c r="I23" s="155">
        <v>0</v>
      </c>
      <c r="J23" s="5"/>
    </row>
    <row r="24" spans="1:10" ht="16.5" x14ac:dyDescent="0.25">
      <c r="A24" s="226"/>
      <c r="B24" s="12" t="s">
        <v>24</v>
      </c>
      <c r="C24" s="243"/>
      <c r="D24" s="243"/>
      <c r="E24" s="243"/>
      <c r="F24" s="243"/>
      <c r="G24" s="155"/>
      <c r="H24" s="119"/>
      <c r="I24" s="119"/>
      <c r="J24" s="5"/>
    </row>
    <row r="25" spans="1:10" ht="33" x14ac:dyDescent="0.25">
      <c r="A25" s="303" t="s">
        <v>87</v>
      </c>
      <c r="B25" s="11" t="s">
        <v>60</v>
      </c>
      <c r="C25" s="235">
        <v>26421</v>
      </c>
      <c r="D25" s="235" t="s">
        <v>21</v>
      </c>
      <c r="E25" s="153"/>
      <c r="F25" s="153"/>
      <c r="G25" s="155">
        <f>'Расшифровка (расход)'!O41+'Расшифровка (расход)'!O226</f>
        <v>390880</v>
      </c>
      <c r="H25" s="119">
        <v>0</v>
      </c>
      <c r="I25" s="119">
        <v>0</v>
      </c>
      <c r="J25" s="5"/>
    </row>
    <row r="26" spans="1:10" ht="48.75" customHeight="1" x14ac:dyDescent="0.25">
      <c r="A26" s="304"/>
      <c r="B26" s="166" t="s">
        <v>401</v>
      </c>
      <c r="C26" s="153" t="s">
        <v>375</v>
      </c>
      <c r="D26" s="153">
        <v>2020</v>
      </c>
      <c r="E26" s="153"/>
      <c r="F26" s="153"/>
      <c r="G26" s="155"/>
      <c r="H26" s="155"/>
      <c r="I26" s="155"/>
      <c r="J26" s="167"/>
    </row>
    <row r="27" spans="1:10" ht="33" x14ac:dyDescent="0.25">
      <c r="A27" s="226" t="s">
        <v>88</v>
      </c>
      <c r="B27" s="11" t="s">
        <v>62</v>
      </c>
      <c r="C27" s="235">
        <v>26422</v>
      </c>
      <c r="D27" s="235" t="s">
        <v>21</v>
      </c>
      <c r="E27" s="235"/>
      <c r="F27" s="257"/>
      <c r="G27" s="155"/>
      <c r="H27" s="119"/>
      <c r="I27" s="119"/>
      <c r="J27" s="5"/>
    </row>
    <row r="28" spans="1:10" ht="108" customHeight="1" x14ac:dyDescent="0.25">
      <c r="A28" s="305" t="s">
        <v>499</v>
      </c>
      <c r="B28" s="11" t="s">
        <v>84</v>
      </c>
      <c r="C28" s="235">
        <v>26430</v>
      </c>
      <c r="D28" s="235" t="s">
        <v>21</v>
      </c>
      <c r="E28" s="235"/>
      <c r="F28" s="257"/>
      <c r="G28" s="155"/>
      <c r="H28" s="119"/>
      <c r="I28" s="119"/>
      <c r="J28" s="5"/>
    </row>
    <row r="29" spans="1:10" ht="31.5" customHeight="1" x14ac:dyDescent="0.25">
      <c r="A29" s="306"/>
      <c r="B29" s="11" t="s">
        <v>371</v>
      </c>
      <c r="C29" s="235" t="s">
        <v>376</v>
      </c>
      <c r="D29" s="235"/>
      <c r="E29" s="235"/>
      <c r="F29" s="257"/>
      <c r="G29" s="155"/>
      <c r="H29" s="119"/>
      <c r="I29" s="119"/>
      <c r="J29" s="5"/>
    </row>
    <row r="30" spans="1:10" ht="31.5" customHeight="1" x14ac:dyDescent="0.25">
      <c r="A30" s="268" t="s">
        <v>519</v>
      </c>
      <c r="B30" s="247" t="s">
        <v>477</v>
      </c>
      <c r="C30" s="257" t="s">
        <v>481</v>
      </c>
      <c r="D30" s="257"/>
      <c r="E30" s="257"/>
      <c r="F30" s="257"/>
      <c r="G30" s="155"/>
      <c r="H30" s="119"/>
      <c r="I30" s="119"/>
      <c r="J30" s="5"/>
    </row>
    <row r="31" spans="1:10" ht="33" x14ac:dyDescent="0.25">
      <c r="A31" s="246" t="s">
        <v>479</v>
      </c>
      <c r="B31" s="5" t="s">
        <v>51</v>
      </c>
      <c r="C31" s="235">
        <v>26440</v>
      </c>
      <c r="D31" s="235" t="s">
        <v>21</v>
      </c>
      <c r="E31" s="235"/>
      <c r="F31" s="257"/>
      <c r="G31" s="155">
        <f>G33+G34</f>
        <v>0</v>
      </c>
      <c r="H31" s="119">
        <v>0</v>
      </c>
      <c r="I31" s="119">
        <v>0</v>
      </c>
      <c r="J31" s="5"/>
    </row>
    <row r="32" spans="1:10" ht="15" customHeight="1" x14ac:dyDescent="0.25">
      <c r="A32" s="261"/>
      <c r="B32" s="7" t="s">
        <v>24</v>
      </c>
      <c r="C32" s="248"/>
      <c r="D32" s="248"/>
      <c r="E32" s="248"/>
      <c r="F32" s="248"/>
      <c r="G32" s="155"/>
      <c r="H32" s="119"/>
      <c r="I32" s="119"/>
      <c r="J32" s="5"/>
    </row>
    <row r="33" spans="1:10" ht="33" x14ac:dyDescent="0.25">
      <c r="A33" s="226" t="s">
        <v>89</v>
      </c>
      <c r="B33" s="5" t="s">
        <v>60</v>
      </c>
      <c r="C33" s="235">
        <v>26441</v>
      </c>
      <c r="D33" s="235" t="s">
        <v>21</v>
      </c>
      <c r="E33" s="235"/>
      <c r="F33" s="257"/>
      <c r="G33" s="155"/>
      <c r="H33" s="119"/>
      <c r="I33" s="119"/>
      <c r="J33" s="5"/>
    </row>
    <row r="34" spans="1:10" ht="33" x14ac:dyDescent="0.25">
      <c r="A34" s="226" t="s">
        <v>90</v>
      </c>
      <c r="B34" s="5" t="s">
        <v>63</v>
      </c>
      <c r="C34" s="235">
        <v>26442</v>
      </c>
      <c r="D34" s="235" t="s">
        <v>21</v>
      </c>
      <c r="E34" s="235"/>
      <c r="F34" s="257"/>
      <c r="G34" s="155"/>
      <c r="H34" s="119"/>
      <c r="I34" s="119"/>
      <c r="J34" s="5"/>
    </row>
    <row r="35" spans="1:10" ht="33" x14ac:dyDescent="0.25">
      <c r="A35" s="260" t="s">
        <v>480</v>
      </c>
      <c r="B35" s="5" t="s">
        <v>52</v>
      </c>
      <c r="C35" s="235">
        <v>26450</v>
      </c>
      <c r="D35" s="235" t="s">
        <v>21</v>
      </c>
      <c r="E35" s="235"/>
      <c r="F35" s="257"/>
      <c r="G35" s="155">
        <f>G37+G40</f>
        <v>2694508.24</v>
      </c>
      <c r="H35" s="155">
        <v>1654292</v>
      </c>
      <c r="I35" s="155">
        <v>1654292</v>
      </c>
      <c r="J35" s="5"/>
    </row>
    <row r="36" spans="1:10" ht="15" customHeight="1" x14ac:dyDescent="0.25">
      <c r="A36" s="261"/>
      <c r="B36" s="7" t="s">
        <v>24</v>
      </c>
      <c r="C36" s="249"/>
      <c r="D36" s="249"/>
      <c r="E36" s="249"/>
      <c r="F36" s="249"/>
      <c r="G36" s="156"/>
      <c r="H36" s="120"/>
      <c r="I36" s="120"/>
      <c r="J36" s="235"/>
    </row>
    <row r="37" spans="1:10" ht="33" x14ac:dyDescent="0.25">
      <c r="A37" s="303" t="s">
        <v>91</v>
      </c>
      <c r="B37" s="5" t="s">
        <v>64</v>
      </c>
      <c r="C37" s="235">
        <v>26451</v>
      </c>
      <c r="D37" s="235" t="s">
        <v>21</v>
      </c>
      <c r="E37" s="235"/>
      <c r="F37" s="257"/>
      <c r="G37" s="157">
        <f>'Расшифровка (расход)'!P41+'Расшифровка (расход)'!P226</f>
        <v>2694508.24</v>
      </c>
      <c r="H37" s="161">
        <v>1654292</v>
      </c>
      <c r="I37" s="161">
        <v>1654292</v>
      </c>
      <c r="J37" s="235"/>
    </row>
    <row r="38" spans="1:10" ht="16.5" x14ac:dyDescent="0.25">
      <c r="A38" s="304"/>
      <c r="B38" s="5" t="s">
        <v>371</v>
      </c>
      <c r="C38" s="235" t="s">
        <v>377</v>
      </c>
      <c r="D38" s="235"/>
      <c r="E38" s="235"/>
      <c r="F38" s="257"/>
      <c r="G38" s="156"/>
      <c r="H38" s="120"/>
      <c r="I38" s="120"/>
      <c r="J38" s="235"/>
    </row>
    <row r="39" spans="1:10" ht="16.5" x14ac:dyDescent="0.25">
      <c r="A39" s="250" t="s">
        <v>92</v>
      </c>
      <c r="B39" s="251" t="s">
        <v>483</v>
      </c>
      <c r="C39" s="250" t="s">
        <v>484</v>
      </c>
      <c r="D39" s="227"/>
      <c r="E39" s="227"/>
      <c r="F39" s="257"/>
      <c r="G39" s="228"/>
      <c r="H39" s="229"/>
      <c r="I39" s="229"/>
      <c r="J39" s="227"/>
    </row>
    <row r="40" spans="1:10" ht="33" x14ac:dyDescent="0.25">
      <c r="A40" s="250" t="s">
        <v>482</v>
      </c>
      <c r="B40" s="5" t="s">
        <v>63</v>
      </c>
      <c r="C40" s="235">
        <v>26452</v>
      </c>
      <c r="D40" s="235" t="s">
        <v>21</v>
      </c>
      <c r="E40" s="235"/>
      <c r="F40" s="257"/>
      <c r="G40" s="155"/>
      <c r="H40" s="119"/>
      <c r="I40" s="119"/>
      <c r="J40" s="5"/>
    </row>
    <row r="41" spans="1:10" ht="85.5" x14ac:dyDescent="0.25">
      <c r="A41" s="226">
        <v>2</v>
      </c>
      <c r="B41" s="5" t="s">
        <v>81</v>
      </c>
      <c r="C41" s="235">
        <v>26500</v>
      </c>
      <c r="D41" s="235" t="s">
        <v>21</v>
      </c>
      <c r="E41" s="235"/>
      <c r="F41" s="257"/>
      <c r="G41" s="155">
        <f>G19+G23+G28+G31+G35</f>
        <v>10211846.449999999</v>
      </c>
      <c r="H41" s="155">
        <v>8981553</v>
      </c>
      <c r="I41" s="155">
        <v>8981553</v>
      </c>
      <c r="J41" s="76"/>
    </row>
    <row r="42" spans="1:10" ht="16.5" x14ac:dyDescent="0.25">
      <c r="A42" s="226"/>
      <c r="B42" s="7" t="s">
        <v>47</v>
      </c>
      <c r="C42" s="235">
        <v>26510</v>
      </c>
      <c r="D42" s="5"/>
      <c r="E42" s="5"/>
      <c r="F42" s="5"/>
      <c r="G42" s="5"/>
      <c r="H42" s="5"/>
      <c r="I42" s="5"/>
      <c r="J42" s="5"/>
    </row>
    <row r="43" spans="1:10" ht="82.5" x14ac:dyDescent="0.25">
      <c r="A43" s="226">
        <v>3</v>
      </c>
      <c r="B43" s="5" t="s">
        <v>53</v>
      </c>
      <c r="C43" s="235">
        <v>26600</v>
      </c>
      <c r="D43" s="235" t="s">
        <v>21</v>
      </c>
      <c r="E43" s="235"/>
      <c r="F43" s="257"/>
      <c r="G43" s="6"/>
      <c r="H43" s="6"/>
      <c r="I43" s="6"/>
      <c r="J43" s="6"/>
    </row>
    <row r="44" spans="1:10" ht="16.5" x14ac:dyDescent="0.25">
      <c r="A44" s="226"/>
      <c r="B44" s="7" t="s">
        <v>47</v>
      </c>
      <c r="C44" s="235">
        <v>26610</v>
      </c>
      <c r="D44" s="5"/>
      <c r="E44" s="5"/>
      <c r="F44" s="5"/>
      <c r="G44" s="5"/>
      <c r="H44" s="5"/>
      <c r="I44" s="5"/>
      <c r="J44" s="5"/>
    </row>
    <row r="45" spans="1:10" ht="16.5" x14ac:dyDescent="0.25">
      <c r="A45" s="262"/>
      <c r="B45" s="9"/>
      <c r="C45" s="8"/>
      <c r="D45" s="9"/>
      <c r="E45" s="9"/>
      <c r="F45" s="9"/>
      <c r="G45" s="9"/>
      <c r="H45" s="9"/>
      <c r="I45" s="9"/>
      <c r="J45" s="9"/>
    </row>
    <row r="46" spans="1:10" ht="16.5" x14ac:dyDescent="0.25">
      <c r="A46" s="297" t="s">
        <v>48</v>
      </c>
      <c r="B46" s="297"/>
      <c r="C46" s="299" t="s">
        <v>54</v>
      </c>
      <c r="D46" s="299"/>
      <c r="E46" s="236"/>
      <c r="F46" s="255"/>
      <c r="G46" s="2" t="s">
        <v>1</v>
      </c>
      <c r="H46" s="182" t="s">
        <v>501</v>
      </c>
      <c r="I46" s="3"/>
      <c r="J46" s="1"/>
    </row>
    <row r="47" spans="1:10" ht="16.5" x14ac:dyDescent="0.25">
      <c r="A47" s="297" t="s">
        <v>97</v>
      </c>
      <c r="B47" s="297"/>
      <c r="C47" s="300" t="s">
        <v>55</v>
      </c>
      <c r="D47" s="300"/>
      <c r="E47" s="237"/>
      <c r="F47" s="256"/>
      <c r="G47" s="237" t="s">
        <v>2</v>
      </c>
      <c r="H47" s="183" t="s">
        <v>3</v>
      </c>
      <c r="I47" s="183"/>
      <c r="J47" s="1"/>
    </row>
    <row r="48" spans="1:10" ht="16.5" x14ac:dyDescent="0.25">
      <c r="A48" s="258"/>
      <c r="B48" s="2"/>
      <c r="C48" s="1"/>
      <c r="D48" s="1"/>
      <c r="E48" s="1"/>
      <c r="F48" s="1"/>
      <c r="G48" s="1"/>
      <c r="H48" s="1"/>
      <c r="I48" s="1"/>
      <c r="J48" s="1"/>
    </row>
    <row r="49" spans="1:10" ht="16.5" x14ac:dyDescent="0.25">
      <c r="A49" s="297" t="s">
        <v>49</v>
      </c>
      <c r="B49" s="297"/>
      <c r="C49" s="298" t="s">
        <v>293</v>
      </c>
      <c r="D49" s="299"/>
      <c r="E49" s="236"/>
      <c r="F49" s="255"/>
      <c r="G49" s="2" t="s">
        <v>1</v>
      </c>
      <c r="H49" s="182" t="s">
        <v>520</v>
      </c>
      <c r="I49" s="3"/>
      <c r="J49" s="1"/>
    </row>
    <row r="50" spans="1:10" ht="16.5" x14ac:dyDescent="0.25">
      <c r="A50" s="258"/>
      <c r="B50" s="2"/>
      <c r="C50" s="300" t="s">
        <v>55</v>
      </c>
      <c r="D50" s="300"/>
      <c r="E50" s="237"/>
      <c r="F50" s="256"/>
      <c r="G50" s="237" t="s">
        <v>2</v>
      </c>
      <c r="H50" s="183" t="s">
        <v>3</v>
      </c>
      <c r="I50" s="183"/>
      <c r="J50" s="1"/>
    </row>
    <row r="51" spans="1:10" ht="16.5" x14ac:dyDescent="0.25">
      <c r="A51" s="263" t="s">
        <v>50</v>
      </c>
      <c r="B51" s="3"/>
      <c r="C51" s="1"/>
      <c r="D51" s="1"/>
      <c r="E51" s="1"/>
      <c r="F51" s="1"/>
      <c r="G51" s="1"/>
      <c r="H51" s="1"/>
      <c r="I51" s="1"/>
      <c r="J51" s="1"/>
    </row>
    <row r="52" spans="1:10" ht="16.5" x14ac:dyDescent="0.25">
      <c r="A52" s="264">
        <f>'раздел 1'!H25</f>
        <v>44963</v>
      </c>
      <c r="B52" s="3"/>
      <c r="C52" s="1"/>
      <c r="D52" s="1"/>
      <c r="E52" s="1"/>
      <c r="F52" s="1"/>
      <c r="G52" s="1"/>
      <c r="H52" s="1"/>
      <c r="I52" s="1"/>
      <c r="J52" s="1"/>
    </row>
    <row r="53" spans="1:10" ht="16.5" x14ac:dyDescent="0.25">
      <c r="A53" s="258"/>
      <c r="B53" s="1"/>
      <c r="C53" s="1"/>
      <c r="D53" s="1"/>
      <c r="E53" s="1"/>
      <c r="F53" s="1"/>
      <c r="G53" s="1"/>
      <c r="H53" s="1"/>
      <c r="I53" s="1"/>
      <c r="J53" s="1"/>
    </row>
    <row r="54" spans="1:10" ht="33.75" customHeight="1" x14ac:dyDescent="0.2">
      <c r="A54" s="290" t="s">
        <v>502</v>
      </c>
      <c r="B54" s="290"/>
      <c r="C54" s="290"/>
      <c r="D54" s="290"/>
      <c r="E54" s="290"/>
      <c r="F54" s="290"/>
      <c r="G54" s="290"/>
      <c r="H54" s="290"/>
      <c r="I54" s="290"/>
      <c r="J54" s="290"/>
    </row>
    <row r="55" spans="1:10" ht="82.5" customHeight="1" x14ac:dyDescent="0.2">
      <c r="A55" s="290" t="s">
        <v>503</v>
      </c>
      <c r="B55" s="290"/>
      <c r="C55" s="290"/>
      <c r="D55" s="290"/>
      <c r="E55" s="290"/>
      <c r="F55" s="290"/>
      <c r="G55" s="290"/>
      <c r="H55" s="290"/>
      <c r="I55" s="290"/>
      <c r="J55" s="290"/>
    </row>
    <row r="56" spans="1:10" ht="39.75" customHeight="1" x14ac:dyDescent="0.2">
      <c r="A56" s="307" t="s">
        <v>485</v>
      </c>
      <c r="B56" s="307"/>
      <c r="C56" s="307"/>
      <c r="D56" s="307"/>
      <c r="E56" s="307"/>
      <c r="F56" s="307"/>
      <c r="G56" s="307"/>
      <c r="H56" s="307"/>
      <c r="I56" s="307"/>
      <c r="J56" s="307"/>
    </row>
    <row r="57" spans="1:10" ht="66" customHeight="1" x14ac:dyDescent="0.2">
      <c r="A57" s="290" t="s">
        <v>504</v>
      </c>
      <c r="B57" s="290"/>
      <c r="C57" s="290"/>
      <c r="D57" s="290"/>
      <c r="E57" s="290"/>
      <c r="F57" s="290"/>
      <c r="G57" s="290"/>
      <c r="H57" s="290"/>
      <c r="I57" s="290"/>
      <c r="J57" s="290"/>
    </row>
    <row r="58" spans="1:10" ht="27.75" customHeight="1" x14ac:dyDescent="0.2">
      <c r="A58" s="290" t="s">
        <v>505</v>
      </c>
      <c r="B58" s="290"/>
      <c r="C58" s="290"/>
      <c r="D58" s="290"/>
      <c r="E58" s="290"/>
      <c r="F58" s="290"/>
      <c r="G58" s="290"/>
      <c r="H58" s="290"/>
      <c r="I58" s="290"/>
      <c r="J58" s="290"/>
    </row>
    <row r="59" spans="1:10" ht="16.5" customHeight="1" x14ac:dyDescent="0.2">
      <c r="A59" s="290" t="s">
        <v>506</v>
      </c>
      <c r="B59" s="290"/>
      <c r="C59" s="290"/>
      <c r="D59" s="290"/>
      <c r="E59" s="290"/>
      <c r="F59" s="290"/>
      <c r="G59" s="290"/>
      <c r="H59" s="290"/>
      <c r="I59" s="290"/>
      <c r="J59" s="290"/>
    </row>
    <row r="60" spans="1:10" ht="15.75" customHeight="1" x14ac:dyDescent="0.2">
      <c r="A60" s="290" t="s">
        <v>507</v>
      </c>
      <c r="B60" s="290"/>
      <c r="C60" s="290"/>
      <c r="D60" s="290"/>
      <c r="E60" s="290"/>
      <c r="F60" s="290"/>
      <c r="G60" s="290"/>
      <c r="H60" s="290"/>
      <c r="I60" s="290"/>
      <c r="J60" s="290"/>
    </row>
    <row r="61" spans="1:10" ht="30.75" customHeight="1" x14ac:dyDescent="0.2">
      <c r="A61" s="290" t="s">
        <v>508</v>
      </c>
      <c r="B61" s="290"/>
      <c r="C61" s="290"/>
      <c r="D61" s="290"/>
      <c r="E61" s="290"/>
      <c r="F61" s="290"/>
      <c r="G61" s="290"/>
      <c r="H61" s="290"/>
      <c r="I61" s="290"/>
      <c r="J61" s="290"/>
    </row>
    <row r="62" spans="1:10" ht="16.5" x14ac:dyDescent="0.25">
      <c r="A62" s="258"/>
      <c r="B62" s="1"/>
      <c r="C62" s="1"/>
      <c r="D62" s="1"/>
      <c r="E62" s="1"/>
      <c r="F62" s="1"/>
      <c r="G62" s="1"/>
      <c r="H62" s="1"/>
      <c r="I62" s="1"/>
      <c r="J62" s="1"/>
    </row>
    <row r="63" spans="1:10" ht="16.5" x14ac:dyDescent="0.25">
      <c r="B63" s="1"/>
    </row>
  </sheetData>
  <mergeCells count="28">
    <mergeCell ref="A60:J60"/>
    <mergeCell ref="A61:J61"/>
    <mergeCell ref="A54:J54"/>
    <mergeCell ref="A55:J55"/>
    <mergeCell ref="A57:J57"/>
    <mergeCell ref="A58:J58"/>
    <mergeCell ref="A59:J59"/>
    <mergeCell ref="A56:J56"/>
    <mergeCell ref="A49:B49"/>
    <mergeCell ref="C49:D49"/>
    <mergeCell ref="C50:D50"/>
    <mergeCell ref="A11:A12"/>
    <mergeCell ref="A13:A14"/>
    <mergeCell ref="A25:A26"/>
    <mergeCell ref="A28:A29"/>
    <mergeCell ref="A37:A38"/>
    <mergeCell ref="A46:B46"/>
    <mergeCell ref="C46:D46"/>
    <mergeCell ref="A47:B47"/>
    <mergeCell ref="C47:D47"/>
    <mergeCell ref="A4:A5"/>
    <mergeCell ref="B4:B5"/>
    <mergeCell ref="C4:C5"/>
    <mergeCell ref="D4:D5"/>
    <mergeCell ref="A2:J2"/>
    <mergeCell ref="E4:E5"/>
    <mergeCell ref="G4:J4"/>
    <mergeCell ref="F4:F5"/>
  </mergeCells>
  <hyperlinks>
    <hyperlink ref="B29" location="P1027" display="P1027"/>
    <hyperlink ref="B38" location="P1027" display="P1027"/>
    <hyperlink ref="B26" location="P1027" display="P1027"/>
  </hyperlinks>
  <printOptions horizontalCentered="1"/>
  <pageMargins left="0.78740157480314965" right="0.39370078740157483" top="0.39370078740157483" bottom="0.19685039370078741" header="0" footer="0"/>
  <pageSetup paperSize="9" scale="53" firstPageNumber="4" orientation="portrait" useFirstPageNumber="1" r:id="rId1"/>
  <headerFooter>
    <oddHeader>&amp;C&amp;"Times New Roman,обычный"&amp;P</oddHeader>
  </headerFooter>
  <rowBreaks count="1" manualBreakCount="1">
    <brk id="2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6"/>
  <sheetViews>
    <sheetView view="pageBreakPreview" topLeftCell="A70" zoomScale="60" zoomScaleNormal="70" workbookViewId="0">
      <selection activeCell="O112" sqref="O112"/>
    </sheetView>
  </sheetViews>
  <sheetFormatPr defaultRowHeight="12.75" x14ac:dyDescent="0.2"/>
  <cols>
    <col min="1" max="1" width="5.85546875" style="13" customWidth="1"/>
    <col min="2" max="2" width="12.85546875" style="13" customWidth="1"/>
    <col min="3" max="3" width="9.140625" style="13"/>
    <col min="4" max="4" width="6.85546875" style="13" customWidth="1"/>
    <col min="5" max="5" width="6.7109375" style="13" customWidth="1"/>
    <col min="6" max="6" width="7.5703125" style="13" customWidth="1"/>
    <col min="7" max="7" width="10.28515625" style="13" customWidth="1"/>
    <col min="8" max="8" width="16.85546875" style="13" customWidth="1"/>
    <col min="9" max="9" width="9.140625" style="13"/>
    <col min="10" max="10" width="9.85546875" style="13" customWidth="1"/>
    <col min="11" max="11" width="6.28515625" style="13" customWidth="1"/>
    <col min="12" max="12" width="17" style="14" customWidth="1"/>
    <col min="13" max="13" width="16.85546875" style="14" customWidth="1"/>
    <col min="14" max="14" width="16" style="14" customWidth="1"/>
    <col min="15" max="15" width="18.7109375" style="14" customWidth="1"/>
    <col min="16" max="16" width="9.7109375" style="13" customWidth="1"/>
    <col min="17" max="17" width="15" style="13" hidden="1" customWidth="1"/>
    <col min="18" max="18" width="14.85546875" style="13" hidden="1" customWidth="1"/>
    <col min="19" max="19" width="13" style="13" hidden="1" customWidth="1"/>
    <col min="20" max="20" width="13.85546875" style="13" customWidth="1"/>
    <col min="21" max="21" width="14.140625" style="13" customWidth="1"/>
    <col min="22" max="16384" width="9.140625" style="13"/>
  </cols>
  <sheetData>
    <row r="1" spans="1:19" ht="18.75" x14ac:dyDescent="0.2">
      <c r="B1" s="358" t="s">
        <v>101</v>
      </c>
      <c r="C1" s="358"/>
      <c r="D1" s="358"/>
      <c r="E1" s="358"/>
      <c r="F1" s="358"/>
      <c r="G1" s="358"/>
      <c r="H1" s="358"/>
      <c r="I1" s="358"/>
      <c r="J1" s="358"/>
      <c r="K1" s="358"/>
      <c r="L1" s="358"/>
      <c r="M1" s="358"/>
      <c r="N1" s="358"/>
      <c r="O1" s="358"/>
    </row>
    <row r="2" spans="1:19" ht="18.75" x14ac:dyDescent="0.2">
      <c r="B2" s="358" t="s">
        <v>102</v>
      </c>
      <c r="C2" s="358"/>
      <c r="D2" s="358"/>
      <c r="E2" s="358"/>
      <c r="F2" s="358"/>
      <c r="G2" s="358"/>
      <c r="H2" s="358"/>
      <c r="I2" s="358"/>
      <c r="J2" s="358"/>
      <c r="K2" s="358"/>
      <c r="L2" s="358"/>
      <c r="M2" s="358"/>
      <c r="N2" s="358"/>
      <c r="O2" s="358"/>
    </row>
    <row r="3" spans="1:19" ht="18.75" x14ac:dyDescent="0.2">
      <c r="B3" s="359" t="s">
        <v>526</v>
      </c>
      <c r="C3" s="359"/>
      <c r="D3" s="359"/>
      <c r="E3" s="359"/>
      <c r="F3" s="359"/>
      <c r="G3" s="359"/>
      <c r="H3" s="359"/>
      <c r="I3" s="359"/>
      <c r="J3" s="359"/>
      <c r="K3" s="359"/>
      <c r="L3" s="359"/>
      <c r="M3" s="359"/>
      <c r="N3" s="359"/>
      <c r="O3" s="359"/>
      <c r="Q3" s="13" t="s">
        <v>103</v>
      </c>
    </row>
    <row r="4" spans="1:19" ht="2.25" customHeight="1" thickBot="1" x14ac:dyDescent="0.25">
      <c r="B4" s="15"/>
      <c r="C4" s="15"/>
      <c r="D4" s="15"/>
      <c r="E4" s="15"/>
      <c r="F4" s="15"/>
      <c r="G4" s="15"/>
      <c r="H4" s="15"/>
      <c r="I4" s="15"/>
      <c r="J4" s="15"/>
      <c r="K4" s="15"/>
      <c r="L4" s="16"/>
      <c r="M4" s="16"/>
      <c r="N4" s="16"/>
      <c r="O4" s="16"/>
    </row>
    <row r="5" spans="1:19" ht="19.5" customHeight="1" x14ac:dyDescent="0.2">
      <c r="A5" s="360" t="s">
        <v>104</v>
      </c>
      <c r="B5" s="361" t="s">
        <v>105</v>
      </c>
      <c r="C5" s="362"/>
      <c r="D5" s="362"/>
      <c r="E5" s="362"/>
      <c r="F5" s="362"/>
      <c r="G5" s="362"/>
      <c r="H5" s="362"/>
      <c r="I5" s="362"/>
      <c r="J5" s="362"/>
      <c r="K5" s="363"/>
      <c r="L5" s="370" t="s">
        <v>106</v>
      </c>
      <c r="M5" s="371"/>
      <c r="N5" s="371"/>
      <c r="O5" s="372"/>
    </row>
    <row r="6" spans="1:19" ht="14.25" customHeight="1" x14ac:dyDescent="0.2">
      <c r="A6" s="357"/>
      <c r="B6" s="364"/>
      <c r="C6" s="365"/>
      <c r="D6" s="365"/>
      <c r="E6" s="365"/>
      <c r="F6" s="365"/>
      <c r="G6" s="365"/>
      <c r="H6" s="365"/>
      <c r="I6" s="365"/>
      <c r="J6" s="365"/>
      <c r="K6" s="366"/>
      <c r="L6" s="373" t="s">
        <v>107</v>
      </c>
      <c r="M6" s="376" t="s">
        <v>108</v>
      </c>
      <c r="N6" s="377"/>
      <c r="O6" s="378"/>
    </row>
    <row r="7" spans="1:19" ht="28.5" customHeight="1" x14ac:dyDescent="0.2">
      <c r="A7" s="357"/>
      <c r="B7" s="364"/>
      <c r="C7" s="365"/>
      <c r="D7" s="365"/>
      <c r="E7" s="365"/>
      <c r="F7" s="365"/>
      <c r="G7" s="365"/>
      <c r="H7" s="365"/>
      <c r="I7" s="365"/>
      <c r="J7" s="365"/>
      <c r="K7" s="366"/>
      <c r="L7" s="374"/>
      <c r="M7" s="379" t="s">
        <v>109</v>
      </c>
      <c r="N7" s="379" t="s">
        <v>110</v>
      </c>
      <c r="O7" s="379" t="s">
        <v>111</v>
      </c>
      <c r="S7" s="13">
        <v>293100</v>
      </c>
    </row>
    <row r="8" spans="1:19" ht="27" customHeight="1" x14ac:dyDescent="0.2">
      <c r="A8" s="357"/>
      <c r="B8" s="367"/>
      <c r="C8" s="368"/>
      <c r="D8" s="368"/>
      <c r="E8" s="368"/>
      <c r="F8" s="368"/>
      <c r="G8" s="368"/>
      <c r="H8" s="368"/>
      <c r="I8" s="368"/>
      <c r="J8" s="368"/>
      <c r="K8" s="369"/>
      <c r="L8" s="375"/>
      <c r="M8" s="380"/>
      <c r="N8" s="380"/>
      <c r="O8" s="380"/>
      <c r="R8" s="17">
        <f>R10+R139</f>
        <v>38618400</v>
      </c>
    </row>
    <row r="9" spans="1:19" ht="30" customHeight="1" x14ac:dyDescent="0.2">
      <c r="A9" s="92"/>
      <c r="B9" s="322"/>
      <c r="C9" s="323"/>
      <c r="D9" s="323"/>
      <c r="E9" s="323"/>
      <c r="F9" s="323"/>
      <c r="G9" s="323"/>
      <c r="H9" s="323"/>
      <c r="I9" s="323"/>
      <c r="J9" s="323"/>
      <c r="K9" s="324"/>
      <c r="L9" s="122"/>
      <c r="M9" s="19"/>
      <c r="N9" s="19"/>
      <c r="O9" s="19"/>
      <c r="Q9" s="20"/>
    </row>
    <row r="10" spans="1:19" ht="18.75" customHeight="1" x14ac:dyDescent="0.2">
      <c r="A10" s="151">
        <v>120</v>
      </c>
      <c r="B10" s="317" t="s">
        <v>112</v>
      </c>
      <c r="C10" s="318"/>
      <c r="D10" s="318"/>
      <c r="E10" s="318"/>
      <c r="F10" s="318"/>
      <c r="G10" s="318"/>
      <c r="H10" s="318"/>
      <c r="I10" s="318"/>
      <c r="J10" s="318"/>
      <c r="K10" s="319"/>
      <c r="L10" s="122">
        <f>M10+N10+O10</f>
        <v>20000</v>
      </c>
      <c r="M10" s="108">
        <f>M14</f>
        <v>0</v>
      </c>
      <c r="N10" s="108">
        <f>N14</f>
        <v>0</v>
      </c>
      <c r="O10" s="108">
        <f>O14</f>
        <v>20000</v>
      </c>
      <c r="Q10" s="13">
        <f>29660800+160500</f>
        <v>29821300</v>
      </c>
      <c r="R10" s="17">
        <f>Q10-M10</f>
        <v>29821300</v>
      </c>
    </row>
    <row r="11" spans="1:19" ht="15.75" customHeight="1" x14ac:dyDescent="0.25">
      <c r="A11" s="151">
        <v>121</v>
      </c>
      <c r="B11" s="345" t="s">
        <v>392</v>
      </c>
      <c r="C11" s="346"/>
      <c r="D11" s="346"/>
      <c r="E11" s="346"/>
      <c r="F11" s="346"/>
      <c r="G11" s="346"/>
      <c r="H11" s="346"/>
      <c r="I11" s="346"/>
      <c r="J11" s="346"/>
      <c r="K11" s="347"/>
      <c r="L11" s="122">
        <f>O11</f>
        <v>20000</v>
      </c>
      <c r="M11" s="21"/>
      <c r="N11" s="21"/>
      <c r="O11" s="75">
        <f>O14</f>
        <v>20000</v>
      </c>
      <c r="R11" s="17"/>
    </row>
    <row r="12" spans="1:19" ht="30.75" customHeight="1" x14ac:dyDescent="0.25">
      <c r="A12" s="92"/>
      <c r="B12" s="313" t="s">
        <v>114</v>
      </c>
      <c r="C12" s="308"/>
      <c r="D12" s="308"/>
      <c r="E12" s="308"/>
      <c r="F12" s="308"/>
      <c r="G12" s="309"/>
      <c r="H12" s="86" t="s">
        <v>115</v>
      </c>
      <c r="I12" s="313" t="s">
        <v>116</v>
      </c>
      <c r="J12" s="308"/>
      <c r="K12" s="309"/>
      <c r="L12" s="122"/>
      <c r="M12" s="21"/>
      <c r="N12" s="21"/>
      <c r="O12" s="22"/>
      <c r="R12" s="17"/>
    </row>
    <row r="13" spans="1:19" ht="19.5" customHeight="1" x14ac:dyDescent="0.25">
      <c r="A13" s="149"/>
      <c r="B13" s="313" t="s">
        <v>363</v>
      </c>
      <c r="C13" s="308"/>
      <c r="D13" s="308"/>
      <c r="E13" s="308"/>
      <c r="F13" s="308"/>
      <c r="G13" s="309"/>
      <c r="H13" s="147">
        <v>100</v>
      </c>
      <c r="I13" s="357">
        <v>16.399999999999999</v>
      </c>
      <c r="J13" s="357"/>
      <c r="K13" s="357"/>
      <c r="L13" s="122"/>
      <c r="M13" s="21"/>
      <c r="N13" s="21"/>
      <c r="O13" s="22"/>
      <c r="R13" s="17"/>
    </row>
    <row r="14" spans="1:19" ht="20.25" customHeight="1" x14ac:dyDescent="0.25">
      <c r="A14" s="149"/>
      <c r="B14" s="313" t="s">
        <v>364</v>
      </c>
      <c r="C14" s="308"/>
      <c r="D14" s="308"/>
      <c r="E14" s="308"/>
      <c r="F14" s="308"/>
      <c r="G14" s="309"/>
      <c r="H14" s="147">
        <v>348</v>
      </c>
      <c r="I14" s="357">
        <v>290.10000000000002</v>
      </c>
      <c r="J14" s="357"/>
      <c r="K14" s="357"/>
      <c r="L14" s="122"/>
      <c r="M14" s="21"/>
      <c r="N14" s="21"/>
      <c r="O14" s="22">
        <v>20000</v>
      </c>
      <c r="R14" s="17"/>
    </row>
    <row r="15" spans="1:19" ht="33" customHeight="1" x14ac:dyDescent="0.25">
      <c r="A15" s="151">
        <v>130</v>
      </c>
      <c r="B15" s="348" t="s">
        <v>393</v>
      </c>
      <c r="C15" s="349"/>
      <c r="D15" s="349"/>
      <c r="E15" s="349"/>
      <c r="F15" s="349"/>
      <c r="G15" s="349"/>
      <c r="H15" s="349"/>
      <c r="I15" s="349"/>
      <c r="J15" s="349"/>
      <c r="K15" s="350"/>
      <c r="L15" s="122">
        <f>M15+N15+O15</f>
        <v>89825445.260000005</v>
      </c>
      <c r="M15" s="110">
        <f>M16</f>
        <v>84919174.200000003</v>
      </c>
      <c r="N15" s="110">
        <f>N16</f>
        <v>0</v>
      </c>
      <c r="O15" s="108">
        <f>O17+O104+O107</f>
        <v>4906271.0599999996</v>
      </c>
      <c r="R15" s="17"/>
    </row>
    <row r="16" spans="1:19" ht="35.25" customHeight="1" x14ac:dyDescent="0.2">
      <c r="A16" s="151">
        <v>131</v>
      </c>
      <c r="B16" s="351" t="s">
        <v>394</v>
      </c>
      <c r="C16" s="352"/>
      <c r="D16" s="352"/>
      <c r="E16" s="352"/>
      <c r="F16" s="352"/>
      <c r="G16" s="352"/>
      <c r="H16" s="352"/>
      <c r="I16" s="352"/>
      <c r="J16" s="352"/>
      <c r="K16" s="353"/>
      <c r="L16" s="122">
        <f>M16+N16+O16</f>
        <v>84919174.200000003</v>
      </c>
      <c r="M16" s="274">
        <v>84919174.200000003</v>
      </c>
      <c r="N16" s="19"/>
      <c r="O16" s="19"/>
    </row>
    <row r="17" spans="1:15" ht="36" customHeight="1" x14ac:dyDescent="0.2">
      <c r="A17" s="151">
        <v>131</v>
      </c>
      <c r="B17" s="351" t="s">
        <v>395</v>
      </c>
      <c r="C17" s="352"/>
      <c r="D17" s="352"/>
      <c r="E17" s="352"/>
      <c r="F17" s="352"/>
      <c r="G17" s="352"/>
      <c r="H17" s="352"/>
      <c r="I17" s="352"/>
      <c r="J17" s="352"/>
      <c r="K17" s="353"/>
      <c r="L17" s="122">
        <f>M17+N17+O17</f>
        <v>4897052</v>
      </c>
      <c r="M17" s="111">
        <f>M20+M63+M106+M109</f>
        <v>0</v>
      </c>
      <c r="N17" s="111">
        <f>N20+N63+N106+N109</f>
        <v>0</v>
      </c>
      <c r="O17" s="111">
        <f>O18</f>
        <v>4897052</v>
      </c>
    </row>
    <row r="18" spans="1:15" ht="29.25" customHeight="1" x14ac:dyDescent="0.2">
      <c r="A18" s="24"/>
      <c r="B18" s="354" t="s">
        <v>298</v>
      </c>
      <c r="C18" s="355"/>
      <c r="D18" s="355"/>
      <c r="E18" s="355"/>
      <c r="F18" s="355"/>
      <c r="G18" s="355"/>
      <c r="H18" s="355"/>
      <c r="I18" s="355"/>
      <c r="J18" s="355"/>
      <c r="K18" s="356"/>
      <c r="L18" s="122">
        <f>O18</f>
        <v>4897052</v>
      </c>
      <c r="M18" s="22"/>
      <c r="N18" s="22"/>
      <c r="O18" s="273">
        <v>4897052</v>
      </c>
    </row>
    <row r="19" spans="1:15" ht="36" customHeight="1" x14ac:dyDescent="0.2">
      <c r="A19" s="89"/>
      <c r="B19" s="333" t="s">
        <v>117</v>
      </c>
      <c r="C19" s="334"/>
      <c r="D19" s="334"/>
      <c r="E19" s="334"/>
      <c r="F19" s="334"/>
      <c r="G19" s="334"/>
      <c r="H19" s="93" t="s">
        <v>115</v>
      </c>
      <c r="I19" s="334" t="s">
        <v>118</v>
      </c>
      <c r="J19" s="334"/>
      <c r="K19" s="335"/>
      <c r="L19" s="122"/>
      <c r="M19" s="22"/>
      <c r="N19" s="22"/>
      <c r="O19" s="22"/>
    </row>
    <row r="20" spans="1:15" ht="16.5" hidden="1" customHeight="1" x14ac:dyDescent="0.2">
      <c r="A20" s="148"/>
      <c r="B20" s="342" t="s">
        <v>322</v>
      </c>
      <c r="C20" s="343"/>
      <c r="D20" s="343"/>
      <c r="E20" s="343"/>
      <c r="F20" s="343"/>
      <c r="G20" s="344"/>
      <c r="H20" s="150">
        <v>500</v>
      </c>
      <c r="I20" s="387"/>
      <c r="J20" s="388"/>
      <c r="K20" s="389"/>
      <c r="L20" s="122"/>
      <c r="M20" s="22"/>
      <c r="N20" s="22"/>
      <c r="O20" s="22"/>
    </row>
    <row r="21" spans="1:15" ht="18.75" hidden="1" customHeight="1" x14ac:dyDescent="0.2">
      <c r="A21" s="148"/>
      <c r="B21" s="342" t="s">
        <v>323</v>
      </c>
      <c r="C21" s="343"/>
      <c r="D21" s="343"/>
      <c r="E21" s="343"/>
      <c r="F21" s="343"/>
      <c r="G21" s="344"/>
      <c r="H21" s="150">
        <v>400</v>
      </c>
      <c r="I21" s="387"/>
      <c r="J21" s="388"/>
      <c r="K21" s="389"/>
      <c r="L21" s="122"/>
      <c r="M21" s="22"/>
      <c r="N21" s="22"/>
      <c r="O21" s="22"/>
    </row>
    <row r="22" spans="1:15" ht="21" hidden="1" customHeight="1" x14ac:dyDescent="0.2">
      <c r="A22" s="148"/>
      <c r="B22" s="342" t="s">
        <v>324</v>
      </c>
      <c r="C22" s="343"/>
      <c r="D22" s="343"/>
      <c r="E22" s="343"/>
      <c r="F22" s="343"/>
      <c r="G22" s="344"/>
      <c r="H22" s="150">
        <v>187.5</v>
      </c>
      <c r="I22" s="387"/>
      <c r="J22" s="388"/>
      <c r="K22" s="389"/>
      <c r="L22" s="122"/>
      <c r="M22" s="22"/>
      <c r="N22" s="22"/>
      <c r="O22" s="22"/>
    </row>
    <row r="23" spans="1:15" ht="20.25" hidden="1" customHeight="1" x14ac:dyDescent="0.2">
      <c r="A23" s="148"/>
      <c r="B23" s="342" t="s">
        <v>325</v>
      </c>
      <c r="C23" s="343"/>
      <c r="D23" s="343"/>
      <c r="E23" s="343"/>
      <c r="F23" s="343"/>
      <c r="G23" s="344"/>
      <c r="H23" s="150">
        <v>187.5</v>
      </c>
      <c r="I23" s="387"/>
      <c r="J23" s="388"/>
      <c r="K23" s="389"/>
      <c r="L23" s="122"/>
      <c r="M23" s="22"/>
      <c r="N23" s="22"/>
      <c r="O23" s="22"/>
    </row>
    <row r="24" spans="1:15" ht="21.75" hidden="1" customHeight="1" x14ac:dyDescent="0.2">
      <c r="A24" s="148"/>
      <c r="B24" s="342" t="s">
        <v>326</v>
      </c>
      <c r="C24" s="343"/>
      <c r="D24" s="343"/>
      <c r="E24" s="343"/>
      <c r="F24" s="343"/>
      <c r="G24" s="344"/>
      <c r="H24" s="150">
        <v>187.5</v>
      </c>
      <c r="I24" s="387"/>
      <c r="J24" s="388"/>
      <c r="K24" s="389"/>
      <c r="L24" s="122"/>
      <c r="M24" s="22"/>
      <c r="N24" s="22"/>
      <c r="O24" s="22"/>
    </row>
    <row r="25" spans="1:15" ht="20.25" hidden="1" customHeight="1" x14ac:dyDescent="0.2">
      <c r="A25" s="148"/>
      <c r="B25" s="342" t="s">
        <v>327</v>
      </c>
      <c r="C25" s="343"/>
      <c r="D25" s="343"/>
      <c r="E25" s="343"/>
      <c r="F25" s="343"/>
      <c r="G25" s="344"/>
      <c r="H25" s="150">
        <v>187.5</v>
      </c>
      <c r="I25" s="387"/>
      <c r="J25" s="388"/>
      <c r="K25" s="389"/>
      <c r="L25" s="122"/>
      <c r="M25" s="22"/>
      <c r="N25" s="22"/>
      <c r="O25" s="22"/>
    </row>
    <row r="26" spans="1:15" ht="24.75" hidden="1" customHeight="1" x14ac:dyDescent="0.2">
      <c r="A26" s="148"/>
      <c r="B26" s="342" t="s">
        <v>328</v>
      </c>
      <c r="C26" s="343"/>
      <c r="D26" s="343"/>
      <c r="E26" s="343"/>
      <c r="F26" s="343"/>
      <c r="G26" s="344"/>
      <c r="H26" s="150">
        <v>187.5</v>
      </c>
      <c r="I26" s="390"/>
      <c r="J26" s="391"/>
      <c r="K26" s="392"/>
      <c r="L26" s="122"/>
      <c r="M26" s="22"/>
      <c r="N26" s="22"/>
      <c r="O26" s="22"/>
    </row>
    <row r="27" spans="1:15" ht="21" hidden="1" customHeight="1" x14ac:dyDescent="0.2">
      <c r="A27" s="148"/>
      <c r="B27" s="342" t="s">
        <v>329</v>
      </c>
      <c r="C27" s="343"/>
      <c r="D27" s="343"/>
      <c r="E27" s="343"/>
      <c r="F27" s="343"/>
      <c r="G27" s="344"/>
      <c r="H27" s="150">
        <v>187.5</v>
      </c>
      <c r="I27" s="333"/>
      <c r="J27" s="334"/>
      <c r="K27" s="335"/>
      <c r="L27" s="122"/>
      <c r="M27" s="22"/>
      <c r="N27" s="22"/>
      <c r="O27" s="22"/>
    </row>
    <row r="28" spans="1:15" ht="18.75" hidden="1" customHeight="1" x14ac:dyDescent="0.2">
      <c r="A28" s="148"/>
      <c r="B28" s="342" t="s">
        <v>330</v>
      </c>
      <c r="C28" s="343"/>
      <c r="D28" s="343"/>
      <c r="E28" s="343"/>
      <c r="F28" s="343"/>
      <c r="G28" s="344"/>
      <c r="H28" s="150">
        <v>187.5</v>
      </c>
      <c r="I28" s="333"/>
      <c r="J28" s="334"/>
      <c r="K28" s="335"/>
      <c r="L28" s="122"/>
      <c r="M28" s="22"/>
      <c r="N28" s="22"/>
      <c r="O28" s="22"/>
    </row>
    <row r="29" spans="1:15" ht="17.25" hidden="1" customHeight="1" x14ac:dyDescent="0.2">
      <c r="A29" s="148"/>
      <c r="B29" s="336" t="s">
        <v>331</v>
      </c>
      <c r="C29" s="337"/>
      <c r="D29" s="337"/>
      <c r="E29" s="337"/>
      <c r="F29" s="337"/>
      <c r="G29" s="341"/>
      <c r="H29" s="150">
        <v>187.5</v>
      </c>
      <c r="I29" s="333"/>
      <c r="J29" s="334"/>
      <c r="K29" s="335"/>
      <c r="L29" s="122"/>
      <c r="M29" s="22"/>
      <c r="N29" s="22"/>
      <c r="O29" s="22"/>
    </row>
    <row r="30" spans="1:15" ht="17.25" hidden="1" customHeight="1" x14ac:dyDescent="0.2">
      <c r="A30" s="148"/>
      <c r="B30" s="336" t="s">
        <v>332</v>
      </c>
      <c r="C30" s="337"/>
      <c r="D30" s="337"/>
      <c r="E30" s="337"/>
      <c r="F30" s="337"/>
      <c r="G30" s="341"/>
      <c r="H30" s="150">
        <v>187.5</v>
      </c>
      <c r="I30" s="333"/>
      <c r="J30" s="334"/>
      <c r="K30" s="335"/>
      <c r="L30" s="122"/>
      <c r="M30" s="22"/>
      <c r="N30" s="22"/>
      <c r="O30" s="22"/>
    </row>
    <row r="31" spans="1:15" ht="23.25" hidden="1" customHeight="1" x14ac:dyDescent="0.2">
      <c r="A31" s="148"/>
      <c r="B31" s="336" t="s">
        <v>333</v>
      </c>
      <c r="C31" s="337"/>
      <c r="D31" s="337"/>
      <c r="E31" s="337"/>
      <c r="F31" s="337"/>
      <c r="G31" s="337"/>
      <c r="H31" s="150">
        <v>187.5</v>
      </c>
      <c r="I31" s="333"/>
      <c r="J31" s="334"/>
      <c r="K31" s="335"/>
      <c r="L31" s="122"/>
      <c r="M31" s="22"/>
      <c r="N31" s="22"/>
      <c r="O31" s="22"/>
    </row>
    <row r="32" spans="1:15" ht="23.25" hidden="1" customHeight="1" x14ac:dyDescent="0.2">
      <c r="A32" s="148"/>
      <c r="B32" s="336" t="s">
        <v>334</v>
      </c>
      <c r="C32" s="337"/>
      <c r="D32" s="337"/>
      <c r="E32" s="337"/>
      <c r="F32" s="337"/>
      <c r="G32" s="341"/>
      <c r="H32" s="150">
        <v>187.5</v>
      </c>
      <c r="I32" s="333"/>
      <c r="J32" s="334"/>
      <c r="K32" s="335"/>
      <c r="L32" s="122"/>
      <c r="M32" s="22"/>
      <c r="N32" s="22"/>
      <c r="O32" s="22"/>
    </row>
    <row r="33" spans="1:15" ht="23.25" hidden="1" customHeight="1" x14ac:dyDescent="0.2">
      <c r="A33" s="148"/>
      <c r="B33" s="336" t="s">
        <v>335</v>
      </c>
      <c r="C33" s="337"/>
      <c r="D33" s="337"/>
      <c r="E33" s="337"/>
      <c r="F33" s="337"/>
      <c r="G33" s="341"/>
      <c r="H33" s="150">
        <v>187.5</v>
      </c>
      <c r="I33" s="333"/>
      <c r="J33" s="334"/>
      <c r="K33" s="335"/>
      <c r="L33" s="122"/>
      <c r="M33" s="22"/>
      <c r="N33" s="22"/>
      <c r="O33" s="22"/>
    </row>
    <row r="34" spans="1:15" ht="23.25" hidden="1" customHeight="1" x14ac:dyDescent="0.2">
      <c r="A34" s="148"/>
      <c r="B34" s="336" t="s">
        <v>336</v>
      </c>
      <c r="C34" s="337"/>
      <c r="D34" s="337"/>
      <c r="E34" s="337"/>
      <c r="F34" s="337"/>
      <c r="G34" s="337"/>
      <c r="H34" s="150">
        <v>187.5</v>
      </c>
      <c r="I34" s="333"/>
      <c r="J34" s="334"/>
      <c r="K34" s="335"/>
      <c r="L34" s="122"/>
      <c r="M34" s="22"/>
      <c r="N34" s="22"/>
      <c r="O34" s="22"/>
    </row>
    <row r="35" spans="1:15" ht="23.25" hidden="1" customHeight="1" x14ac:dyDescent="0.2">
      <c r="A35" s="148"/>
      <c r="B35" s="336" t="s">
        <v>337</v>
      </c>
      <c r="C35" s="337"/>
      <c r="D35" s="337"/>
      <c r="E35" s="337"/>
      <c r="F35" s="337"/>
      <c r="G35" s="341"/>
      <c r="H35" s="150">
        <v>187.5</v>
      </c>
      <c r="I35" s="333"/>
      <c r="J35" s="334"/>
      <c r="K35" s="335"/>
      <c r="L35" s="122"/>
      <c r="M35" s="22"/>
      <c r="N35" s="22"/>
      <c r="O35" s="22"/>
    </row>
    <row r="36" spans="1:15" ht="21.75" hidden="1" customHeight="1" x14ac:dyDescent="0.2">
      <c r="A36" s="148"/>
      <c r="B36" s="336" t="s">
        <v>338</v>
      </c>
      <c r="C36" s="337"/>
      <c r="D36" s="337"/>
      <c r="E36" s="337"/>
      <c r="F36" s="337"/>
      <c r="G36" s="341"/>
      <c r="H36" s="150">
        <v>187.5</v>
      </c>
      <c r="I36" s="333"/>
      <c r="J36" s="334"/>
      <c r="K36" s="335"/>
      <c r="L36" s="122"/>
      <c r="M36" s="22"/>
      <c r="N36" s="22"/>
      <c r="O36" s="22"/>
    </row>
    <row r="37" spans="1:15" ht="23.25" hidden="1" customHeight="1" x14ac:dyDescent="0.2">
      <c r="A37" s="148"/>
      <c r="B37" s="336" t="s">
        <v>339</v>
      </c>
      <c r="C37" s="337"/>
      <c r="D37" s="337"/>
      <c r="E37" s="337"/>
      <c r="F37" s="337"/>
      <c r="G37" s="337"/>
      <c r="H37" s="150">
        <v>360</v>
      </c>
      <c r="I37" s="333"/>
      <c r="J37" s="334"/>
      <c r="K37" s="335"/>
      <c r="L37" s="122"/>
      <c r="M37" s="22"/>
      <c r="N37" s="22"/>
      <c r="O37" s="22"/>
    </row>
    <row r="38" spans="1:15" ht="23.25" hidden="1" customHeight="1" x14ac:dyDescent="0.2">
      <c r="A38" s="148"/>
      <c r="B38" s="336" t="s">
        <v>340</v>
      </c>
      <c r="C38" s="337"/>
      <c r="D38" s="337"/>
      <c r="E38" s="337"/>
      <c r="F38" s="337"/>
      <c r="G38" s="337"/>
      <c r="H38" s="150">
        <v>360</v>
      </c>
      <c r="I38" s="333"/>
      <c r="J38" s="334"/>
      <c r="K38" s="335"/>
      <c r="L38" s="122"/>
      <c r="M38" s="22"/>
      <c r="N38" s="22"/>
      <c r="O38" s="22"/>
    </row>
    <row r="39" spans="1:15" ht="23.25" hidden="1" customHeight="1" x14ac:dyDescent="0.2">
      <c r="A39" s="148"/>
      <c r="B39" s="336" t="s">
        <v>341</v>
      </c>
      <c r="C39" s="337"/>
      <c r="D39" s="337"/>
      <c r="E39" s="337"/>
      <c r="F39" s="337"/>
      <c r="G39" s="337"/>
      <c r="H39" s="150">
        <v>360</v>
      </c>
      <c r="I39" s="333"/>
      <c r="J39" s="334"/>
      <c r="K39" s="335"/>
      <c r="L39" s="122"/>
      <c r="M39" s="22"/>
      <c r="N39" s="22"/>
      <c r="O39" s="22"/>
    </row>
    <row r="40" spans="1:15" ht="23.25" hidden="1" customHeight="1" x14ac:dyDescent="0.2">
      <c r="A40" s="148"/>
      <c r="B40" s="336" t="s">
        <v>342</v>
      </c>
      <c r="C40" s="337"/>
      <c r="D40" s="337"/>
      <c r="E40" s="337"/>
      <c r="F40" s="337"/>
      <c r="G40" s="337"/>
      <c r="H40" s="150">
        <v>360</v>
      </c>
      <c r="I40" s="333"/>
      <c r="J40" s="334"/>
      <c r="K40" s="335"/>
      <c r="L40" s="122"/>
      <c r="M40" s="22"/>
      <c r="N40" s="22"/>
      <c r="O40" s="22"/>
    </row>
    <row r="41" spans="1:15" ht="23.25" hidden="1" customHeight="1" x14ac:dyDescent="0.2">
      <c r="A41" s="148"/>
      <c r="B41" s="336" t="s">
        <v>343</v>
      </c>
      <c r="C41" s="337"/>
      <c r="D41" s="337"/>
      <c r="E41" s="337"/>
      <c r="F41" s="337"/>
      <c r="G41" s="337"/>
      <c r="H41" s="150">
        <v>360</v>
      </c>
      <c r="I41" s="333"/>
      <c r="J41" s="334"/>
      <c r="K41" s="335"/>
      <c r="L41" s="122"/>
      <c r="M41" s="22"/>
      <c r="N41" s="22"/>
      <c r="O41" s="22"/>
    </row>
    <row r="42" spans="1:15" ht="23.25" hidden="1" customHeight="1" x14ac:dyDescent="0.2">
      <c r="A42" s="148"/>
      <c r="B42" s="336" t="s">
        <v>353</v>
      </c>
      <c r="C42" s="337"/>
      <c r="D42" s="337"/>
      <c r="E42" s="337"/>
      <c r="F42" s="337"/>
      <c r="G42" s="337"/>
      <c r="H42" s="150">
        <v>360</v>
      </c>
      <c r="I42" s="333"/>
      <c r="J42" s="334"/>
      <c r="K42" s="335"/>
      <c r="L42" s="122"/>
      <c r="M42" s="22"/>
      <c r="N42" s="22"/>
      <c r="O42" s="22"/>
    </row>
    <row r="43" spans="1:15" ht="23.25" hidden="1" customHeight="1" x14ac:dyDescent="0.2">
      <c r="A43" s="148"/>
      <c r="B43" s="336" t="s">
        <v>354</v>
      </c>
      <c r="C43" s="337"/>
      <c r="D43" s="337"/>
      <c r="E43" s="337"/>
      <c r="F43" s="337"/>
      <c r="G43" s="337"/>
      <c r="H43" s="150">
        <v>360</v>
      </c>
      <c r="I43" s="333"/>
      <c r="J43" s="334"/>
      <c r="K43" s="335"/>
      <c r="L43" s="122"/>
      <c r="M43" s="22"/>
      <c r="N43" s="22"/>
      <c r="O43" s="22"/>
    </row>
    <row r="44" spans="1:15" ht="23.25" hidden="1" customHeight="1" x14ac:dyDescent="0.2">
      <c r="A44" s="148"/>
      <c r="B44" s="336" t="s">
        <v>355</v>
      </c>
      <c r="C44" s="337"/>
      <c r="D44" s="337"/>
      <c r="E44" s="337"/>
      <c r="F44" s="337"/>
      <c r="G44" s="337"/>
      <c r="H44" s="150">
        <v>360</v>
      </c>
      <c r="I44" s="333"/>
      <c r="J44" s="334"/>
      <c r="K44" s="335"/>
      <c r="L44" s="122"/>
      <c r="M44" s="22"/>
      <c r="N44" s="22"/>
      <c r="O44" s="22"/>
    </row>
    <row r="45" spans="1:15" ht="23.25" hidden="1" customHeight="1" x14ac:dyDescent="0.2">
      <c r="A45" s="148"/>
      <c r="B45" s="336" t="s">
        <v>356</v>
      </c>
      <c r="C45" s="337"/>
      <c r="D45" s="337"/>
      <c r="E45" s="337"/>
      <c r="F45" s="337"/>
      <c r="G45" s="337"/>
      <c r="H45" s="150">
        <v>360</v>
      </c>
      <c r="I45" s="333"/>
      <c r="J45" s="334"/>
      <c r="K45" s="335"/>
      <c r="L45" s="122"/>
      <c r="M45" s="22"/>
      <c r="N45" s="22"/>
      <c r="O45" s="22"/>
    </row>
    <row r="46" spans="1:15" ht="23.25" hidden="1" customHeight="1" x14ac:dyDescent="0.2">
      <c r="A46" s="148"/>
      <c r="B46" s="336" t="s">
        <v>357</v>
      </c>
      <c r="C46" s="337"/>
      <c r="D46" s="337"/>
      <c r="E46" s="337"/>
      <c r="F46" s="337"/>
      <c r="G46" s="337"/>
      <c r="H46" s="150">
        <v>360</v>
      </c>
      <c r="I46" s="333"/>
      <c r="J46" s="334"/>
      <c r="K46" s="335"/>
      <c r="L46" s="122"/>
      <c r="M46" s="22"/>
      <c r="N46" s="22"/>
      <c r="O46" s="22"/>
    </row>
    <row r="47" spans="1:15" ht="23.25" hidden="1" customHeight="1" x14ac:dyDescent="0.2">
      <c r="A47" s="148"/>
      <c r="B47" s="336" t="s">
        <v>358</v>
      </c>
      <c r="C47" s="337"/>
      <c r="D47" s="337"/>
      <c r="E47" s="337"/>
      <c r="F47" s="337"/>
      <c r="G47" s="337"/>
      <c r="H47" s="150">
        <v>180</v>
      </c>
      <c r="I47" s="333"/>
      <c r="J47" s="334"/>
      <c r="K47" s="335"/>
      <c r="L47" s="122"/>
      <c r="M47" s="22"/>
      <c r="N47" s="22"/>
      <c r="O47" s="22"/>
    </row>
    <row r="48" spans="1:15" ht="23.25" hidden="1" customHeight="1" x14ac:dyDescent="0.2">
      <c r="A48" s="148"/>
      <c r="B48" s="336" t="s">
        <v>359</v>
      </c>
      <c r="C48" s="337"/>
      <c r="D48" s="337"/>
      <c r="E48" s="337"/>
      <c r="F48" s="337"/>
      <c r="G48" s="337"/>
      <c r="H48" s="150">
        <v>180</v>
      </c>
      <c r="I48" s="333"/>
      <c r="J48" s="334"/>
      <c r="K48" s="335"/>
      <c r="L48" s="122"/>
      <c r="M48" s="22"/>
      <c r="N48" s="22"/>
      <c r="O48" s="22"/>
    </row>
    <row r="49" spans="1:15" ht="23.25" hidden="1" customHeight="1" x14ac:dyDescent="0.2">
      <c r="A49" s="148"/>
      <c r="B49" s="336" t="s">
        <v>360</v>
      </c>
      <c r="C49" s="337"/>
      <c r="D49" s="337"/>
      <c r="E49" s="337"/>
      <c r="F49" s="337"/>
      <c r="G49" s="337"/>
      <c r="H49" s="150">
        <v>180</v>
      </c>
      <c r="I49" s="333"/>
      <c r="J49" s="334"/>
      <c r="K49" s="335"/>
      <c r="L49" s="122"/>
      <c r="M49" s="22"/>
      <c r="N49" s="22"/>
      <c r="O49" s="22"/>
    </row>
    <row r="50" spans="1:15" ht="23.25" hidden="1" customHeight="1" x14ac:dyDescent="0.2">
      <c r="A50" s="148"/>
      <c r="B50" s="336" t="s">
        <v>361</v>
      </c>
      <c r="C50" s="337"/>
      <c r="D50" s="337"/>
      <c r="E50" s="337"/>
      <c r="F50" s="337"/>
      <c r="G50" s="337"/>
      <c r="H50" s="150">
        <v>180</v>
      </c>
      <c r="I50" s="333"/>
      <c r="J50" s="334"/>
      <c r="K50" s="335"/>
      <c r="L50" s="122"/>
      <c r="M50" s="22"/>
      <c r="N50" s="22"/>
      <c r="O50" s="22"/>
    </row>
    <row r="51" spans="1:15" ht="23.25" hidden="1" customHeight="1" x14ac:dyDescent="0.2">
      <c r="A51" s="148"/>
      <c r="B51" s="336" t="s">
        <v>362</v>
      </c>
      <c r="C51" s="337"/>
      <c r="D51" s="337"/>
      <c r="E51" s="337"/>
      <c r="F51" s="337"/>
      <c r="G51" s="337"/>
      <c r="H51" s="150">
        <v>180</v>
      </c>
      <c r="I51" s="333"/>
      <c r="J51" s="334"/>
      <c r="K51" s="335"/>
      <c r="L51" s="122"/>
      <c r="M51" s="22"/>
      <c r="N51" s="22"/>
      <c r="O51" s="22"/>
    </row>
    <row r="52" spans="1:15" ht="23.25" hidden="1" customHeight="1" x14ac:dyDescent="0.2">
      <c r="A52" s="148"/>
      <c r="B52" s="333" t="s">
        <v>345</v>
      </c>
      <c r="C52" s="334"/>
      <c r="D52" s="334"/>
      <c r="E52" s="334"/>
      <c r="F52" s="334"/>
      <c r="G52" s="335"/>
      <c r="H52" s="150">
        <v>200</v>
      </c>
      <c r="I52" s="333"/>
      <c r="J52" s="334"/>
      <c r="K52" s="335"/>
      <c r="L52" s="122"/>
      <c r="M52" s="22"/>
      <c r="N52" s="22"/>
      <c r="O52" s="22"/>
    </row>
    <row r="53" spans="1:15" ht="23.25" hidden="1" customHeight="1" x14ac:dyDescent="0.2">
      <c r="A53" s="148"/>
      <c r="B53" s="333" t="s">
        <v>344</v>
      </c>
      <c r="C53" s="334"/>
      <c r="D53" s="334"/>
      <c r="E53" s="334"/>
      <c r="F53" s="334"/>
      <c r="G53" s="335"/>
      <c r="H53" s="150">
        <v>200</v>
      </c>
      <c r="I53" s="333"/>
      <c r="J53" s="334"/>
      <c r="K53" s="335"/>
      <c r="L53" s="122"/>
      <c r="M53" s="22"/>
      <c r="N53" s="22"/>
      <c r="O53" s="22"/>
    </row>
    <row r="54" spans="1:15" ht="23.25" hidden="1" customHeight="1" x14ac:dyDescent="0.2">
      <c r="A54" s="148"/>
      <c r="B54" s="333" t="s">
        <v>346</v>
      </c>
      <c r="C54" s="334"/>
      <c r="D54" s="334"/>
      <c r="E54" s="334"/>
      <c r="F54" s="334"/>
      <c r="G54" s="335"/>
      <c r="H54" s="150">
        <v>200</v>
      </c>
      <c r="I54" s="333"/>
      <c r="J54" s="334"/>
      <c r="K54" s="335"/>
      <c r="L54" s="122"/>
      <c r="M54" s="22"/>
      <c r="N54" s="22"/>
      <c r="O54" s="22"/>
    </row>
    <row r="55" spans="1:15" ht="23.25" hidden="1" customHeight="1" x14ac:dyDescent="0.2">
      <c r="A55" s="148"/>
      <c r="B55" s="333" t="s">
        <v>347</v>
      </c>
      <c r="C55" s="334"/>
      <c r="D55" s="334"/>
      <c r="E55" s="334"/>
      <c r="F55" s="334"/>
      <c r="G55" s="335"/>
      <c r="H55" s="150">
        <v>200</v>
      </c>
      <c r="I55" s="333"/>
      <c r="J55" s="334"/>
      <c r="K55" s="335"/>
      <c r="L55" s="122"/>
      <c r="M55" s="22"/>
      <c r="N55" s="22"/>
      <c r="O55" s="22"/>
    </row>
    <row r="56" spans="1:15" ht="23.25" hidden="1" customHeight="1" x14ac:dyDescent="0.2">
      <c r="A56" s="148"/>
      <c r="B56" s="333" t="s">
        <v>348</v>
      </c>
      <c r="C56" s="334"/>
      <c r="D56" s="334"/>
      <c r="E56" s="334"/>
      <c r="F56" s="334"/>
      <c r="G56" s="335"/>
      <c r="H56" s="150">
        <v>200</v>
      </c>
      <c r="I56" s="333"/>
      <c r="J56" s="334"/>
      <c r="K56" s="335"/>
      <c r="L56" s="122"/>
      <c r="M56" s="22"/>
      <c r="N56" s="22"/>
      <c r="O56" s="22"/>
    </row>
    <row r="57" spans="1:15" ht="23.25" hidden="1" customHeight="1" x14ac:dyDescent="0.2">
      <c r="A57" s="148"/>
      <c r="B57" s="333" t="s">
        <v>349</v>
      </c>
      <c r="C57" s="334"/>
      <c r="D57" s="334"/>
      <c r="E57" s="334"/>
      <c r="F57" s="334"/>
      <c r="G57" s="335"/>
      <c r="H57" s="150">
        <v>200</v>
      </c>
      <c r="I57" s="333"/>
      <c r="J57" s="334"/>
      <c r="K57" s="335"/>
      <c r="L57" s="122"/>
      <c r="M57" s="22"/>
      <c r="N57" s="22"/>
      <c r="O57" s="22"/>
    </row>
    <row r="58" spans="1:15" ht="23.25" hidden="1" customHeight="1" x14ac:dyDescent="0.2">
      <c r="A58" s="148"/>
      <c r="B58" s="342" t="s">
        <v>350</v>
      </c>
      <c r="C58" s="343"/>
      <c r="D58" s="343"/>
      <c r="E58" s="343"/>
      <c r="F58" s="343"/>
      <c r="G58" s="344"/>
      <c r="H58" s="150">
        <v>250</v>
      </c>
      <c r="I58" s="333"/>
      <c r="J58" s="334"/>
      <c r="K58" s="335"/>
      <c r="L58" s="122"/>
      <c r="M58" s="22"/>
      <c r="N58" s="22"/>
      <c r="O58" s="22"/>
    </row>
    <row r="59" spans="1:15" ht="23.25" hidden="1" customHeight="1" x14ac:dyDescent="0.2">
      <c r="A59" s="148"/>
      <c r="B59" s="342" t="s">
        <v>351</v>
      </c>
      <c r="C59" s="343"/>
      <c r="D59" s="343"/>
      <c r="E59" s="343"/>
      <c r="F59" s="343"/>
      <c r="G59" s="344"/>
      <c r="H59" s="150">
        <v>250</v>
      </c>
      <c r="I59" s="333"/>
      <c r="J59" s="334"/>
      <c r="K59" s="335"/>
      <c r="L59" s="122"/>
      <c r="M59" s="22"/>
      <c r="N59" s="22"/>
      <c r="O59" s="22"/>
    </row>
    <row r="60" spans="1:15" ht="23.25" hidden="1" customHeight="1" x14ac:dyDescent="0.2">
      <c r="A60" s="148"/>
      <c r="B60" s="342" t="s">
        <v>352</v>
      </c>
      <c r="C60" s="343"/>
      <c r="D60" s="343"/>
      <c r="E60" s="343"/>
      <c r="F60" s="343"/>
      <c r="G60" s="344"/>
      <c r="H60" s="150">
        <v>200</v>
      </c>
      <c r="I60" s="333"/>
      <c r="J60" s="334"/>
      <c r="K60" s="335"/>
      <c r="L60" s="122"/>
      <c r="M60" s="22"/>
      <c r="N60" s="22"/>
      <c r="O60" s="22"/>
    </row>
    <row r="61" spans="1:15" ht="26.25" customHeight="1" x14ac:dyDescent="0.25">
      <c r="A61" s="24"/>
      <c r="B61" s="338" t="s">
        <v>299</v>
      </c>
      <c r="C61" s="339"/>
      <c r="D61" s="339"/>
      <c r="E61" s="339"/>
      <c r="F61" s="339"/>
      <c r="G61" s="339"/>
      <c r="H61" s="339"/>
      <c r="I61" s="339"/>
      <c r="J61" s="339"/>
      <c r="K61" s="340"/>
      <c r="L61" s="122"/>
      <c r="M61" s="22"/>
      <c r="N61" s="22"/>
      <c r="O61" s="22"/>
    </row>
    <row r="62" spans="1:15" ht="36" customHeight="1" x14ac:dyDescent="0.2">
      <c r="A62" s="89"/>
      <c r="B62" s="333" t="s">
        <v>117</v>
      </c>
      <c r="C62" s="334"/>
      <c r="D62" s="334"/>
      <c r="E62" s="334"/>
      <c r="F62" s="334"/>
      <c r="G62" s="334"/>
      <c r="H62" s="93" t="s">
        <v>115</v>
      </c>
      <c r="I62" s="334" t="s">
        <v>118</v>
      </c>
      <c r="J62" s="334"/>
      <c r="K62" s="335"/>
      <c r="L62" s="122"/>
      <c r="M62" s="22"/>
      <c r="N62" s="22"/>
      <c r="O62" s="22"/>
    </row>
    <row r="63" spans="1:15" ht="35.25" customHeight="1" x14ac:dyDescent="0.2">
      <c r="A63" s="96"/>
      <c r="B63" s="313" t="s">
        <v>407</v>
      </c>
      <c r="C63" s="308"/>
      <c r="D63" s="308"/>
      <c r="E63" s="308"/>
      <c r="F63" s="308"/>
      <c r="G63" s="308"/>
      <c r="H63" s="176">
        <v>500</v>
      </c>
      <c r="I63" s="308"/>
      <c r="J63" s="308"/>
      <c r="K63" s="309"/>
      <c r="L63" s="122"/>
      <c r="M63" s="22"/>
      <c r="N63" s="22"/>
      <c r="O63" s="22"/>
    </row>
    <row r="64" spans="1:15" ht="35.25" hidden="1" customHeight="1" x14ac:dyDescent="0.2">
      <c r="A64" s="174"/>
      <c r="B64" s="313" t="s">
        <v>408</v>
      </c>
      <c r="C64" s="308"/>
      <c r="D64" s="308"/>
      <c r="E64" s="308"/>
      <c r="F64" s="308"/>
      <c r="G64" s="308"/>
      <c r="H64" s="176">
        <v>400</v>
      </c>
      <c r="I64" s="308"/>
      <c r="J64" s="308"/>
      <c r="K64" s="309"/>
      <c r="L64" s="122"/>
      <c r="M64" s="22"/>
      <c r="N64" s="22"/>
      <c r="O64" s="22"/>
    </row>
    <row r="65" spans="1:15" ht="35.25" hidden="1" customHeight="1" x14ac:dyDescent="0.2">
      <c r="A65" s="174"/>
      <c r="B65" s="310" t="s">
        <v>409</v>
      </c>
      <c r="C65" s="311"/>
      <c r="D65" s="311"/>
      <c r="E65" s="311"/>
      <c r="F65" s="311"/>
      <c r="G65" s="312"/>
      <c r="H65" s="176">
        <v>187.5</v>
      </c>
      <c r="I65" s="308"/>
      <c r="J65" s="308"/>
      <c r="K65" s="309"/>
      <c r="L65" s="122"/>
      <c r="M65" s="22"/>
      <c r="N65" s="22"/>
      <c r="O65" s="22"/>
    </row>
    <row r="66" spans="1:15" ht="35.25" hidden="1" customHeight="1" x14ac:dyDescent="0.2">
      <c r="A66" s="174"/>
      <c r="B66" s="310" t="s">
        <v>410</v>
      </c>
      <c r="C66" s="311"/>
      <c r="D66" s="311"/>
      <c r="E66" s="311"/>
      <c r="F66" s="311"/>
      <c r="G66" s="312"/>
      <c r="H66" s="176">
        <v>187.5</v>
      </c>
      <c r="I66" s="308"/>
      <c r="J66" s="308"/>
      <c r="K66" s="309"/>
      <c r="L66" s="122"/>
      <c r="M66" s="22"/>
      <c r="N66" s="22"/>
      <c r="O66" s="22"/>
    </row>
    <row r="67" spans="1:15" ht="35.25" hidden="1" customHeight="1" x14ac:dyDescent="0.2">
      <c r="A67" s="174"/>
      <c r="B67" s="310" t="s">
        <v>411</v>
      </c>
      <c r="C67" s="311"/>
      <c r="D67" s="311"/>
      <c r="E67" s="311"/>
      <c r="F67" s="311"/>
      <c r="G67" s="312"/>
      <c r="H67" s="176">
        <v>187.5</v>
      </c>
      <c r="I67" s="308"/>
      <c r="J67" s="308"/>
      <c r="K67" s="309"/>
      <c r="L67" s="122"/>
      <c r="M67" s="22"/>
      <c r="N67" s="22"/>
      <c r="O67" s="22"/>
    </row>
    <row r="68" spans="1:15" ht="35.25" hidden="1" customHeight="1" x14ac:dyDescent="0.2">
      <c r="A68" s="174"/>
      <c r="B68" s="310" t="s">
        <v>412</v>
      </c>
      <c r="C68" s="311"/>
      <c r="D68" s="311"/>
      <c r="E68" s="311"/>
      <c r="F68" s="311"/>
      <c r="G68" s="312"/>
      <c r="H68" s="176">
        <v>187.5</v>
      </c>
      <c r="I68" s="308"/>
      <c r="J68" s="308"/>
      <c r="K68" s="309"/>
      <c r="L68" s="122"/>
      <c r="M68" s="22"/>
      <c r="N68" s="22"/>
      <c r="O68" s="22"/>
    </row>
    <row r="69" spans="1:15" ht="35.25" hidden="1" customHeight="1" x14ac:dyDescent="0.2">
      <c r="A69" s="174"/>
      <c r="B69" s="310" t="s">
        <v>413</v>
      </c>
      <c r="C69" s="311"/>
      <c r="D69" s="311"/>
      <c r="E69" s="311"/>
      <c r="F69" s="311"/>
      <c r="G69" s="312"/>
      <c r="H69" s="176">
        <v>187.5</v>
      </c>
      <c r="I69" s="308"/>
      <c r="J69" s="308"/>
      <c r="K69" s="309"/>
      <c r="L69" s="122"/>
      <c r="M69" s="22"/>
      <c r="N69" s="22"/>
      <c r="O69" s="22"/>
    </row>
    <row r="70" spans="1:15" ht="35.25" customHeight="1" x14ac:dyDescent="0.2">
      <c r="A70" s="174"/>
      <c r="B70" s="310" t="s">
        <v>414</v>
      </c>
      <c r="C70" s="311"/>
      <c r="D70" s="311"/>
      <c r="E70" s="311"/>
      <c r="F70" s="311"/>
      <c r="G70" s="312"/>
      <c r="H70" s="176">
        <v>187.5</v>
      </c>
      <c r="I70" s="308"/>
      <c r="J70" s="308"/>
      <c r="K70" s="309"/>
      <c r="L70" s="122"/>
      <c r="M70" s="22"/>
      <c r="N70" s="22"/>
      <c r="O70" s="22"/>
    </row>
    <row r="71" spans="1:15" ht="35.25" customHeight="1" x14ac:dyDescent="0.2">
      <c r="A71" s="174"/>
      <c r="B71" s="310" t="s">
        <v>415</v>
      </c>
      <c r="C71" s="311"/>
      <c r="D71" s="311"/>
      <c r="E71" s="311"/>
      <c r="F71" s="311"/>
      <c r="G71" s="312"/>
      <c r="H71" s="176">
        <v>187.5</v>
      </c>
      <c r="I71" s="308"/>
      <c r="J71" s="308"/>
      <c r="K71" s="309"/>
      <c r="L71" s="122"/>
      <c r="M71" s="22"/>
      <c r="N71" s="22"/>
      <c r="O71" s="22"/>
    </row>
    <row r="72" spans="1:15" ht="35.25" hidden="1" customHeight="1" x14ac:dyDescent="0.2">
      <c r="A72" s="174"/>
      <c r="B72" s="310" t="s">
        <v>416</v>
      </c>
      <c r="C72" s="311"/>
      <c r="D72" s="311"/>
      <c r="E72" s="311"/>
      <c r="F72" s="311"/>
      <c r="G72" s="312"/>
      <c r="H72" s="176">
        <v>187.5</v>
      </c>
      <c r="I72" s="308"/>
      <c r="J72" s="308"/>
      <c r="K72" s="309"/>
      <c r="L72" s="122"/>
      <c r="M72" s="22"/>
      <c r="N72" s="22"/>
      <c r="O72" s="22"/>
    </row>
    <row r="73" spans="1:15" ht="35.25" hidden="1" customHeight="1" x14ac:dyDescent="0.2">
      <c r="A73" s="174"/>
      <c r="B73" s="310" t="s">
        <v>417</v>
      </c>
      <c r="C73" s="311"/>
      <c r="D73" s="311"/>
      <c r="E73" s="311"/>
      <c r="F73" s="311"/>
      <c r="G73" s="312"/>
      <c r="H73" s="176">
        <v>187.5</v>
      </c>
      <c r="I73" s="308"/>
      <c r="J73" s="308"/>
      <c r="K73" s="309"/>
      <c r="L73" s="122"/>
      <c r="M73" s="22"/>
      <c r="N73" s="22"/>
      <c r="O73" s="22"/>
    </row>
    <row r="74" spans="1:15" ht="35.25" hidden="1" customHeight="1" x14ac:dyDescent="0.2">
      <c r="A74" s="174"/>
      <c r="B74" s="310" t="s">
        <v>418</v>
      </c>
      <c r="C74" s="311"/>
      <c r="D74" s="311"/>
      <c r="E74" s="311"/>
      <c r="F74" s="311"/>
      <c r="G74" s="312"/>
      <c r="H74" s="176">
        <v>187.5</v>
      </c>
      <c r="I74" s="308"/>
      <c r="J74" s="308"/>
      <c r="K74" s="309"/>
      <c r="L74" s="122"/>
      <c r="M74" s="22"/>
      <c r="N74" s="22"/>
      <c r="O74" s="22"/>
    </row>
    <row r="75" spans="1:15" ht="35.25" hidden="1" customHeight="1" x14ac:dyDescent="0.2">
      <c r="A75" s="174"/>
      <c r="B75" s="310" t="s">
        <v>419</v>
      </c>
      <c r="C75" s="311"/>
      <c r="D75" s="311"/>
      <c r="E75" s="311"/>
      <c r="F75" s="311"/>
      <c r="G75" s="312"/>
      <c r="H75" s="176">
        <v>187.5</v>
      </c>
      <c r="I75" s="308"/>
      <c r="J75" s="308"/>
      <c r="K75" s="309"/>
      <c r="L75" s="122"/>
      <c r="M75" s="22"/>
      <c r="N75" s="22"/>
      <c r="O75" s="22"/>
    </row>
    <row r="76" spans="1:15" ht="35.25" hidden="1" customHeight="1" x14ac:dyDescent="0.2">
      <c r="A76" s="174"/>
      <c r="B76" s="310" t="s">
        <v>420</v>
      </c>
      <c r="C76" s="311"/>
      <c r="D76" s="311"/>
      <c r="E76" s="311"/>
      <c r="F76" s="311"/>
      <c r="G76" s="312"/>
      <c r="H76" s="176">
        <v>187.5</v>
      </c>
      <c r="I76" s="308"/>
      <c r="J76" s="308"/>
      <c r="K76" s="309"/>
      <c r="L76" s="122"/>
      <c r="M76" s="22"/>
      <c r="N76" s="22"/>
      <c r="O76" s="22"/>
    </row>
    <row r="77" spans="1:15" ht="36" customHeight="1" x14ac:dyDescent="0.2">
      <c r="A77" s="174"/>
      <c r="B77" s="310" t="s">
        <v>421</v>
      </c>
      <c r="C77" s="311"/>
      <c r="D77" s="311"/>
      <c r="E77" s="311"/>
      <c r="F77" s="311"/>
      <c r="G77" s="312"/>
      <c r="H77" s="176">
        <v>187.5</v>
      </c>
      <c r="I77" s="308"/>
      <c r="J77" s="308"/>
      <c r="K77" s="309"/>
      <c r="L77" s="122"/>
      <c r="M77" s="22"/>
      <c r="N77" s="22"/>
      <c r="O77" s="22"/>
    </row>
    <row r="78" spans="1:15" ht="35.25" hidden="1" customHeight="1" x14ac:dyDescent="0.2">
      <c r="A78" s="174"/>
      <c r="B78" s="310" t="s">
        <v>422</v>
      </c>
      <c r="C78" s="311"/>
      <c r="D78" s="311"/>
      <c r="E78" s="311"/>
      <c r="F78" s="311"/>
      <c r="G78" s="312"/>
      <c r="H78" s="175">
        <v>300</v>
      </c>
      <c r="I78" s="308"/>
      <c r="J78" s="308"/>
      <c r="K78" s="309"/>
      <c r="L78" s="122"/>
      <c r="M78" s="22"/>
      <c r="N78" s="22"/>
      <c r="O78" s="22"/>
    </row>
    <row r="79" spans="1:15" ht="35.25" hidden="1" customHeight="1" x14ac:dyDescent="0.2">
      <c r="A79" s="174"/>
      <c r="B79" s="310" t="s">
        <v>423</v>
      </c>
      <c r="C79" s="311"/>
      <c r="D79" s="311"/>
      <c r="E79" s="311"/>
      <c r="F79" s="311"/>
      <c r="G79" s="312"/>
      <c r="H79" s="175">
        <v>300</v>
      </c>
      <c r="I79" s="308"/>
      <c r="J79" s="308"/>
      <c r="K79" s="309"/>
      <c r="L79" s="122"/>
      <c r="M79" s="22"/>
      <c r="N79" s="22"/>
      <c r="O79" s="22"/>
    </row>
    <row r="80" spans="1:15" ht="35.25" hidden="1" customHeight="1" x14ac:dyDescent="0.2">
      <c r="A80" s="174"/>
      <c r="B80" s="310" t="s">
        <v>424</v>
      </c>
      <c r="C80" s="311"/>
      <c r="D80" s="311"/>
      <c r="E80" s="311"/>
      <c r="F80" s="311"/>
      <c r="G80" s="312"/>
      <c r="H80" s="175">
        <v>300</v>
      </c>
      <c r="I80" s="308"/>
      <c r="J80" s="308"/>
      <c r="K80" s="309"/>
      <c r="L80" s="122"/>
      <c r="M80" s="22"/>
      <c r="N80" s="22"/>
      <c r="O80" s="22"/>
    </row>
    <row r="81" spans="1:15" ht="35.25" hidden="1" customHeight="1" x14ac:dyDescent="0.2">
      <c r="A81" s="174"/>
      <c r="B81" s="310" t="s">
        <v>425</v>
      </c>
      <c r="C81" s="311"/>
      <c r="D81" s="311"/>
      <c r="E81" s="311"/>
      <c r="F81" s="311"/>
      <c r="G81" s="312"/>
      <c r="H81" s="175">
        <v>300</v>
      </c>
      <c r="I81" s="308"/>
      <c r="J81" s="308"/>
      <c r="K81" s="309"/>
      <c r="L81" s="122"/>
      <c r="M81" s="22"/>
      <c r="N81" s="22"/>
      <c r="O81" s="22"/>
    </row>
    <row r="82" spans="1:15" ht="35.25" hidden="1" customHeight="1" x14ac:dyDescent="0.2">
      <c r="A82" s="174"/>
      <c r="B82" s="310" t="s">
        <v>426</v>
      </c>
      <c r="C82" s="311"/>
      <c r="D82" s="311"/>
      <c r="E82" s="311"/>
      <c r="F82" s="311"/>
      <c r="G82" s="312"/>
      <c r="H82" s="175">
        <v>300</v>
      </c>
      <c r="I82" s="308"/>
      <c r="J82" s="308"/>
      <c r="K82" s="309"/>
      <c r="L82" s="122"/>
      <c r="M82" s="22"/>
      <c r="N82" s="22"/>
      <c r="O82" s="22"/>
    </row>
    <row r="83" spans="1:15" ht="35.25" hidden="1" customHeight="1" x14ac:dyDescent="0.2">
      <c r="A83" s="174"/>
      <c r="B83" s="310" t="s">
        <v>427</v>
      </c>
      <c r="C83" s="311"/>
      <c r="D83" s="311"/>
      <c r="E83" s="311"/>
      <c r="F83" s="311"/>
      <c r="G83" s="312"/>
      <c r="H83" s="175">
        <v>300</v>
      </c>
      <c r="I83" s="308"/>
      <c r="J83" s="308"/>
      <c r="K83" s="309"/>
      <c r="L83" s="122"/>
      <c r="M83" s="22"/>
      <c r="N83" s="22"/>
      <c r="O83" s="22"/>
    </row>
    <row r="84" spans="1:15" ht="35.25" hidden="1" customHeight="1" x14ac:dyDescent="0.2">
      <c r="A84" s="174"/>
      <c r="B84" s="310" t="s">
        <v>428</v>
      </c>
      <c r="C84" s="311"/>
      <c r="D84" s="311"/>
      <c r="E84" s="311"/>
      <c r="F84" s="311"/>
      <c r="G84" s="312"/>
      <c r="H84" s="175">
        <v>300</v>
      </c>
      <c r="I84" s="308"/>
      <c r="J84" s="308"/>
      <c r="K84" s="309"/>
      <c r="L84" s="122"/>
      <c r="M84" s="22"/>
      <c r="N84" s="22"/>
      <c r="O84" s="22"/>
    </row>
    <row r="85" spans="1:15" ht="35.25" hidden="1" customHeight="1" x14ac:dyDescent="0.2">
      <c r="A85" s="174"/>
      <c r="B85" s="310" t="s">
        <v>429</v>
      </c>
      <c r="C85" s="311"/>
      <c r="D85" s="311"/>
      <c r="E85" s="311"/>
      <c r="F85" s="311"/>
      <c r="G85" s="312"/>
      <c r="H85" s="175">
        <v>300</v>
      </c>
      <c r="I85" s="308"/>
      <c r="J85" s="308"/>
      <c r="K85" s="309"/>
      <c r="L85" s="122"/>
      <c r="M85" s="22"/>
      <c r="N85" s="22"/>
      <c r="O85" s="22"/>
    </row>
    <row r="86" spans="1:15" ht="35.25" hidden="1" customHeight="1" x14ac:dyDescent="0.2">
      <c r="A86" s="174"/>
      <c r="B86" s="310" t="s">
        <v>430</v>
      </c>
      <c r="C86" s="311"/>
      <c r="D86" s="311"/>
      <c r="E86" s="311"/>
      <c r="F86" s="311"/>
      <c r="G86" s="312"/>
      <c r="H86" s="175">
        <v>300</v>
      </c>
      <c r="I86" s="308"/>
      <c r="J86" s="308"/>
      <c r="K86" s="309"/>
      <c r="L86" s="122"/>
      <c r="M86" s="22"/>
      <c r="N86" s="22"/>
      <c r="O86" s="22"/>
    </row>
    <row r="87" spans="1:15" ht="35.25" hidden="1" customHeight="1" x14ac:dyDescent="0.2">
      <c r="A87" s="174"/>
      <c r="B87" s="310" t="s">
        <v>431</v>
      </c>
      <c r="C87" s="311"/>
      <c r="D87" s="311"/>
      <c r="E87" s="311"/>
      <c r="F87" s="311"/>
      <c r="G87" s="312"/>
      <c r="H87" s="175">
        <v>300</v>
      </c>
      <c r="I87" s="308"/>
      <c r="J87" s="308"/>
      <c r="K87" s="309"/>
      <c r="L87" s="122"/>
      <c r="M87" s="22"/>
      <c r="N87" s="22"/>
      <c r="O87" s="22"/>
    </row>
    <row r="88" spans="1:15" ht="35.25" hidden="1" customHeight="1" x14ac:dyDescent="0.2">
      <c r="A88" s="174"/>
      <c r="B88" s="310" t="s">
        <v>432</v>
      </c>
      <c r="C88" s="311"/>
      <c r="D88" s="311"/>
      <c r="E88" s="311"/>
      <c r="F88" s="311"/>
      <c r="G88" s="312"/>
      <c r="H88" s="175">
        <v>300</v>
      </c>
      <c r="I88" s="308"/>
      <c r="J88" s="308"/>
      <c r="K88" s="309"/>
      <c r="L88" s="122"/>
      <c r="M88" s="22"/>
      <c r="N88" s="22"/>
      <c r="O88" s="22"/>
    </row>
    <row r="89" spans="1:15" ht="35.25" hidden="1" customHeight="1" x14ac:dyDescent="0.2">
      <c r="A89" s="174"/>
      <c r="B89" s="310" t="s">
        <v>433</v>
      </c>
      <c r="C89" s="311"/>
      <c r="D89" s="311"/>
      <c r="E89" s="311"/>
      <c r="F89" s="311"/>
      <c r="G89" s="312"/>
      <c r="H89" s="175">
        <v>300</v>
      </c>
      <c r="I89" s="308"/>
      <c r="J89" s="308"/>
      <c r="K89" s="309"/>
      <c r="L89" s="122"/>
      <c r="M89" s="22"/>
      <c r="N89" s="22"/>
      <c r="O89" s="22"/>
    </row>
    <row r="90" spans="1:15" ht="35.25" hidden="1" customHeight="1" x14ac:dyDescent="0.2">
      <c r="A90" s="174"/>
      <c r="B90" s="310" t="s">
        <v>434</v>
      </c>
      <c r="C90" s="311"/>
      <c r="D90" s="311"/>
      <c r="E90" s="311"/>
      <c r="F90" s="311"/>
      <c r="G90" s="312"/>
      <c r="H90" s="175">
        <v>200</v>
      </c>
      <c r="I90" s="308"/>
      <c r="J90" s="308"/>
      <c r="K90" s="309"/>
      <c r="L90" s="122"/>
      <c r="M90" s="22"/>
      <c r="N90" s="22"/>
      <c r="O90" s="22"/>
    </row>
    <row r="91" spans="1:15" ht="35.25" hidden="1" customHeight="1" x14ac:dyDescent="0.2">
      <c r="A91" s="174"/>
      <c r="B91" s="310" t="s">
        <v>435</v>
      </c>
      <c r="C91" s="311"/>
      <c r="D91" s="311"/>
      <c r="E91" s="311"/>
      <c r="F91" s="311"/>
      <c r="G91" s="312"/>
      <c r="H91" s="175">
        <v>200</v>
      </c>
      <c r="I91" s="308"/>
      <c r="J91" s="308"/>
      <c r="K91" s="309"/>
      <c r="L91" s="122"/>
      <c r="M91" s="22"/>
      <c r="N91" s="22"/>
      <c r="O91" s="22"/>
    </row>
    <row r="92" spans="1:15" ht="35.25" hidden="1" customHeight="1" x14ac:dyDescent="0.2">
      <c r="A92" s="174"/>
      <c r="B92" s="310" t="s">
        <v>436</v>
      </c>
      <c r="C92" s="311"/>
      <c r="D92" s="311"/>
      <c r="E92" s="311"/>
      <c r="F92" s="311"/>
      <c r="G92" s="312"/>
      <c r="H92" s="175">
        <v>200</v>
      </c>
      <c r="I92" s="308"/>
      <c r="J92" s="308"/>
      <c r="K92" s="309"/>
      <c r="L92" s="122"/>
      <c r="M92" s="22"/>
      <c r="N92" s="22"/>
      <c r="O92" s="22"/>
    </row>
    <row r="93" spans="1:15" ht="35.25" hidden="1" customHeight="1" x14ac:dyDescent="0.2">
      <c r="A93" s="174"/>
      <c r="B93" s="310" t="s">
        <v>437</v>
      </c>
      <c r="C93" s="311"/>
      <c r="D93" s="311"/>
      <c r="E93" s="311"/>
      <c r="F93" s="311"/>
      <c r="G93" s="312"/>
      <c r="H93" s="175">
        <v>200</v>
      </c>
      <c r="I93" s="308"/>
      <c r="J93" s="308"/>
      <c r="K93" s="309"/>
      <c r="L93" s="122"/>
      <c r="M93" s="22"/>
      <c r="N93" s="22"/>
      <c r="O93" s="22"/>
    </row>
    <row r="94" spans="1:15" ht="35.25" customHeight="1" x14ac:dyDescent="0.2">
      <c r="A94" s="174"/>
      <c r="B94" s="310" t="s">
        <v>438</v>
      </c>
      <c r="C94" s="311"/>
      <c r="D94" s="311"/>
      <c r="E94" s="311"/>
      <c r="F94" s="311"/>
      <c r="G94" s="312"/>
      <c r="H94" s="175">
        <v>200</v>
      </c>
      <c r="I94" s="308"/>
      <c r="J94" s="308"/>
      <c r="K94" s="309"/>
      <c r="L94" s="122"/>
      <c r="M94" s="22"/>
      <c r="N94" s="22"/>
      <c r="O94" s="22"/>
    </row>
    <row r="95" spans="1:15" ht="35.25" customHeight="1" x14ac:dyDescent="0.2">
      <c r="A95" s="174"/>
      <c r="B95" s="310" t="s">
        <v>439</v>
      </c>
      <c r="C95" s="311"/>
      <c r="D95" s="311"/>
      <c r="E95" s="311"/>
      <c r="F95" s="311"/>
      <c r="G95" s="312"/>
      <c r="H95" s="177">
        <v>250</v>
      </c>
      <c r="I95" s="308"/>
      <c r="J95" s="308"/>
      <c r="K95" s="309"/>
      <c r="L95" s="122"/>
      <c r="M95" s="22"/>
      <c r="N95" s="22"/>
      <c r="O95" s="22"/>
    </row>
    <row r="96" spans="1:15" ht="35.25" customHeight="1" x14ac:dyDescent="0.2">
      <c r="A96" s="174"/>
      <c r="B96" s="310" t="s">
        <v>440</v>
      </c>
      <c r="C96" s="311"/>
      <c r="D96" s="311"/>
      <c r="E96" s="311"/>
      <c r="F96" s="311"/>
      <c r="G96" s="312"/>
      <c r="H96" s="175">
        <v>200</v>
      </c>
      <c r="I96" s="308"/>
      <c r="J96" s="308"/>
      <c r="K96" s="309"/>
      <c r="L96" s="122"/>
      <c r="M96" s="22"/>
      <c r="N96" s="22"/>
      <c r="O96" s="22"/>
    </row>
    <row r="97" spans="1:15" ht="35.25" hidden="1" customHeight="1" x14ac:dyDescent="0.2">
      <c r="A97" s="174"/>
      <c r="B97" s="310" t="s">
        <v>441</v>
      </c>
      <c r="C97" s="311"/>
      <c r="D97" s="311"/>
      <c r="E97" s="311"/>
      <c r="F97" s="311"/>
      <c r="G97" s="312"/>
      <c r="H97" s="175">
        <v>200</v>
      </c>
      <c r="I97" s="308"/>
      <c r="J97" s="308"/>
      <c r="K97" s="309"/>
      <c r="L97" s="122"/>
      <c r="M97" s="22"/>
      <c r="N97" s="22"/>
      <c r="O97" s="22"/>
    </row>
    <row r="98" spans="1:15" ht="35.25" hidden="1" customHeight="1" x14ac:dyDescent="0.2">
      <c r="A98" s="174"/>
      <c r="B98" s="310" t="s">
        <v>442</v>
      </c>
      <c r="C98" s="311"/>
      <c r="D98" s="311"/>
      <c r="E98" s="311"/>
      <c r="F98" s="311"/>
      <c r="G98" s="312"/>
      <c r="H98" s="175">
        <v>200</v>
      </c>
      <c r="I98" s="308"/>
      <c r="J98" s="308"/>
      <c r="K98" s="309"/>
      <c r="L98" s="122"/>
      <c r="M98" s="22"/>
      <c r="N98" s="22"/>
      <c r="O98" s="22"/>
    </row>
    <row r="99" spans="1:15" ht="35.25" hidden="1" customHeight="1" x14ac:dyDescent="0.2">
      <c r="A99" s="174"/>
      <c r="B99" s="310" t="s">
        <v>443</v>
      </c>
      <c r="C99" s="311"/>
      <c r="D99" s="311"/>
      <c r="E99" s="311"/>
      <c r="F99" s="311"/>
      <c r="G99" s="312"/>
      <c r="H99" s="175">
        <v>200</v>
      </c>
      <c r="I99" s="308"/>
      <c r="J99" s="308"/>
      <c r="K99" s="309"/>
      <c r="L99" s="122"/>
      <c r="M99" s="22"/>
      <c r="N99" s="22"/>
      <c r="O99" s="22"/>
    </row>
    <row r="100" spans="1:15" ht="35.25" hidden="1" customHeight="1" x14ac:dyDescent="0.2">
      <c r="A100" s="174"/>
      <c r="B100" s="310" t="s">
        <v>444</v>
      </c>
      <c r="C100" s="311"/>
      <c r="D100" s="311"/>
      <c r="E100" s="311"/>
      <c r="F100" s="311"/>
      <c r="G100" s="312"/>
      <c r="H100" s="175">
        <v>200</v>
      </c>
      <c r="I100" s="308"/>
      <c r="J100" s="308"/>
      <c r="K100" s="309"/>
      <c r="L100" s="122"/>
      <c r="M100" s="22"/>
      <c r="N100" s="22"/>
      <c r="O100" s="22"/>
    </row>
    <row r="101" spans="1:15" ht="35.25" hidden="1" customHeight="1" x14ac:dyDescent="0.2">
      <c r="A101" s="174"/>
      <c r="B101" s="310" t="s">
        <v>445</v>
      </c>
      <c r="C101" s="311"/>
      <c r="D101" s="311"/>
      <c r="E101" s="311"/>
      <c r="F101" s="311"/>
      <c r="G101" s="312"/>
      <c r="H101" s="175">
        <v>200</v>
      </c>
      <c r="I101" s="308"/>
      <c r="J101" s="308"/>
      <c r="K101" s="309"/>
      <c r="L101" s="122"/>
      <c r="M101" s="22"/>
      <c r="N101" s="22"/>
      <c r="O101" s="22"/>
    </row>
    <row r="102" spans="1:15" ht="35.25" hidden="1" customHeight="1" x14ac:dyDescent="0.2">
      <c r="A102" s="174"/>
      <c r="B102" s="310" t="s">
        <v>446</v>
      </c>
      <c r="C102" s="311"/>
      <c r="D102" s="311"/>
      <c r="E102" s="311"/>
      <c r="F102" s="311"/>
      <c r="G102" s="312"/>
      <c r="H102" s="175">
        <v>360</v>
      </c>
      <c r="I102" s="308"/>
      <c r="J102" s="308"/>
      <c r="K102" s="309"/>
      <c r="L102" s="122"/>
      <c r="M102" s="22"/>
      <c r="N102" s="22"/>
      <c r="O102" s="22"/>
    </row>
    <row r="103" spans="1:15" ht="35.25" customHeight="1" x14ac:dyDescent="0.2">
      <c r="A103" s="174"/>
      <c r="B103" s="310" t="s">
        <v>447</v>
      </c>
      <c r="C103" s="311"/>
      <c r="D103" s="311"/>
      <c r="E103" s="311"/>
      <c r="F103" s="311"/>
      <c r="G103" s="312"/>
      <c r="H103" s="176">
        <v>360</v>
      </c>
      <c r="I103" s="308"/>
      <c r="J103" s="308"/>
      <c r="K103" s="309"/>
      <c r="L103" s="122"/>
      <c r="M103" s="22"/>
      <c r="N103" s="22"/>
      <c r="O103" s="22"/>
    </row>
    <row r="104" spans="1:15" ht="24" customHeight="1" x14ac:dyDescent="0.2">
      <c r="A104" s="96"/>
      <c r="B104" s="313" t="s">
        <v>303</v>
      </c>
      <c r="C104" s="308"/>
      <c r="D104" s="308"/>
      <c r="E104" s="308"/>
      <c r="F104" s="308"/>
      <c r="G104" s="308"/>
      <c r="H104" s="308"/>
      <c r="I104" s="308"/>
      <c r="J104" s="308"/>
      <c r="K104" s="309"/>
      <c r="L104" s="122"/>
      <c r="M104" s="22"/>
      <c r="N104" s="22"/>
      <c r="O104" s="22">
        <f>O106</f>
        <v>0</v>
      </c>
    </row>
    <row r="105" spans="1:15" ht="21.75" customHeight="1" x14ac:dyDescent="0.2">
      <c r="A105" s="96"/>
      <c r="B105" s="333" t="s">
        <v>117</v>
      </c>
      <c r="C105" s="334"/>
      <c r="D105" s="334"/>
      <c r="E105" s="334"/>
      <c r="F105" s="334"/>
      <c r="G105" s="334"/>
      <c r="H105" s="97" t="s">
        <v>115</v>
      </c>
      <c r="I105" s="334" t="s">
        <v>118</v>
      </c>
      <c r="J105" s="334"/>
      <c r="K105" s="335"/>
      <c r="L105" s="122"/>
      <c r="M105" s="22"/>
      <c r="N105" s="22"/>
      <c r="O105" s="22"/>
    </row>
    <row r="106" spans="1:15" ht="24.75" customHeight="1" x14ac:dyDescent="0.2">
      <c r="A106" s="96"/>
      <c r="B106" s="313"/>
      <c r="C106" s="308"/>
      <c r="D106" s="308"/>
      <c r="E106" s="308"/>
      <c r="F106" s="308"/>
      <c r="G106" s="308"/>
      <c r="H106" s="95"/>
      <c r="I106" s="308"/>
      <c r="J106" s="308"/>
      <c r="K106" s="309"/>
      <c r="L106" s="122"/>
      <c r="M106" s="22"/>
      <c r="N106" s="22"/>
      <c r="O106" s="22"/>
    </row>
    <row r="107" spans="1:15" ht="24.75" customHeight="1" x14ac:dyDescent="0.2">
      <c r="A107" s="158">
        <v>135</v>
      </c>
      <c r="B107" s="354" t="s">
        <v>396</v>
      </c>
      <c r="C107" s="355"/>
      <c r="D107" s="355"/>
      <c r="E107" s="355"/>
      <c r="F107" s="355"/>
      <c r="G107" s="355"/>
      <c r="H107" s="355"/>
      <c r="I107" s="355"/>
      <c r="J107" s="355"/>
      <c r="K107" s="356"/>
      <c r="L107" s="122">
        <f>O107</f>
        <v>9219.06</v>
      </c>
      <c r="M107" s="22"/>
      <c r="N107" s="22"/>
      <c r="O107" s="22">
        <f>O109</f>
        <v>9219.06</v>
      </c>
    </row>
    <row r="108" spans="1:15" ht="23.25" customHeight="1" x14ac:dyDescent="0.2">
      <c r="A108" s="89"/>
      <c r="B108" s="333" t="s">
        <v>117</v>
      </c>
      <c r="C108" s="334"/>
      <c r="D108" s="334"/>
      <c r="E108" s="334"/>
      <c r="F108" s="334"/>
      <c r="G108" s="334"/>
      <c r="H108" s="93" t="s">
        <v>115</v>
      </c>
      <c r="I108" s="334" t="s">
        <v>118</v>
      </c>
      <c r="J108" s="334"/>
      <c r="K108" s="335"/>
      <c r="L108" s="122"/>
      <c r="M108" s="22"/>
      <c r="N108" s="22"/>
      <c r="O108" s="22"/>
    </row>
    <row r="109" spans="1:15" ht="21.75" customHeight="1" x14ac:dyDescent="0.2">
      <c r="A109" s="24"/>
      <c r="B109" s="313"/>
      <c r="C109" s="308"/>
      <c r="D109" s="308"/>
      <c r="E109" s="308"/>
      <c r="F109" s="308"/>
      <c r="G109" s="308"/>
      <c r="H109" s="88"/>
      <c r="I109" s="308"/>
      <c r="J109" s="308"/>
      <c r="K109" s="309"/>
      <c r="L109" s="122"/>
      <c r="M109" s="22"/>
      <c r="N109" s="22"/>
      <c r="O109" s="22">
        <v>9219.06</v>
      </c>
    </row>
    <row r="110" spans="1:15" ht="24" customHeight="1" x14ac:dyDescent="0.2">
      <c r="A110" s="92">
        <v>140</v>
      </c>
      <c r="B110" s="317" t="s">
        <v>119</v>
      </c>
      <c r="C110" s="318"/>
      <c r="D110" s="318"/>
      <c r="E110" s="318"/>
      <c r="F110" s="318"/>
      <c r="G110" s="318"/>
      <c r="H110" s="318"/>
      <c r="I110" s="318"/>
      <c r="J110" s="318"/>
      <c r="K110" s="319"/>
      <c r="L110" s="122">
        <f>M110+N110+O110</f>
        <v>0</v>
      </c>
      <c r="M110" s="111">
        <f>M112</f>
        <v>0</v>
      </c>
      <c r="N110" s="111">
        <f t="shared" ref="N110:O110" si="0">N112</f>
        <v>0</v>
      </c>
      <c r="O110" s="111">
        <f t="shared" si="0"/>
        <v>0</v>
      </c>
    </row>
    <row r="111" spans="1:15" ht="21.75" customHeight="1" x14ac:dyDescent="0.2">
      <c r="A111" s="92"/>
      <c r="B111" s="320" t="s">
        <v>113</v>
      </c>
      <c r="C111" s="321"/>
      <c r="D111" s="321"/>
      <c r="E111" s="321"/>
      <c r="F111" s="321"/>
      <c r="G111" s="321"/>
      <c r="H111" s="321"/>
      <c r="I111" s="321"/>
      <c r="J111" s="321"/>
      <c r="K111" s="321"/>
      <c r="L111" s="122"/>
      <c r="M111" s="22"/>
      <c r="N111" s="22"/>
      <c r="O111" s="22"/>
    </row>
    <row r="112" spans="1:15" ht="18.75" customHeight="1" x14ac:dyDescent="0.2">
      <c r="A112" s="92"/>
      <c r="B112" s="312"/>
      <c r="C112" s="381"/>
      <c r="D112" s="381"/>
      <c r="E112" s="381"/>
      <c r="F112" s="381"/>
      <c r="G112" s="381"/>
      <c r="H112" s="381"/>
      <c r="I112" s="381"/>
      <c r="J112" s="381"/>
      <c r="K112" s="381"/>
      <c r="L112" s="122"/>
      <c r="M112" s="22"/>
      <c r="N112" s="22"/>
      <c r="O112" s="22"/>
    </row>
    <row r="113" spans="1:15" ht="19.5" customHeight="1" x14ac:dyDescent="0.2">
      <c r="A113" s="151">
        <v>150</v>
      </c>
      <c r="B113" s="317" t="s">
        <v>119</v>
      </c>
      <c r="C113" s="318"/>
      <c r="D113" s="318"/>
      <c r="E113" s="318"/>
      <c r="F113" s="318"/>
      <c r="G113" s="318"/>
      <c r="H113" s="318"/>
      <c r="I113" s="318"/>
      <c r="J113" s="318"/>
      <c r="K113" s="319"/>
      <c r="L113" s="122">
        <f>M113+N113+O113</f>
        <v>400880</v>
      </c>
      <c r="M113" s="111">
        <v>0</v>
      </c>
      <c r="N113" s="111">
        <f>N115+N119+N129+N131+N132+N118+N122+N130</f>
        <v>390880</v>
      </c>
      <c r="O113" s="111">
        <f>O134</f>
        <v>10000</v>
      </c>
    </row>
    <row r="114" spans="1:15" ht="33.75" customHeight="1" x14ac:dyDescent="0.2">
      <c r="A114" s="151">
        <v>151</v>
      </c>
      <c r="B114" s="320" t="s">
        <v>378</v>
      </c>
      <c r="C114" s="321"/>
      <c r="D114" s="321"/>
      <c r="E114" s="321"/>
      <c r="F114" s="321"/>
      <c r="G114" s="321"/>
      <c r="H114" s="321"/>
      <c r="I114" s="321"/>
      <c r="J114" s="321"/>
      <c r="K114" s="321"/>
      <c r="L114" s="122"/>
      <c r="M114" s="22"/>
      <c r="N114" s="22"/>
      <c r="O114" s="22"/>
    </row>
    <row r="115" spans="1:15" ht="38.25" customHeight="1" x14ac:dyDescent="0.2">
      <c r="A115" s="151"/>
      <c r="B115" s="351" t="s">
        <v>379</v>
      </c>
      <c r="C115" s="352"/>
      <c r="D115" s="352"/>
      <c r="E115" s="352"/>
      <c r="F115" s="352"/>
      <c r="G115" s="352"/>
      <c r="H115" s="352"/>
      <c r="I115" s="352"/>
      <c r="J115" s="352"/>
      <c r="K115" s="353"/>
      <c r="L115" s="122">
        <f>N115</f>
        <v>0</v>
      </c>
      <c r="M115" s="22"/>
      <c r="N115" s="22"/>
      <c r="O115" s="22"/>
    </row>
    <row r="116" spans="1:15" ht="38.25" customHeight="1" x14ac:dyDescent="0.2">
      <c r="A116" s="151"/>
      <c r="B116" s="312" t="s">
        <v>380</v>
      </c>
      <c r="C116" s="381"/>
      <c r="D116" s="381"/>
      <c r="E116" s="381"/>
      <c r="F116" s="381"/>
      <c r="G116" s="381"/>
      <c r="H116" s="381"/>
      <c r="I116" s="381"/>
      <c r="J116" s="381"/>
      <c r="K116" s="381"/>
      <c r="L116" s="122"/>
      <c r="M116" s="22"/>
      <c r="N116" s="22"/>
      <c r="O116" s="22"/>
    </row>
    <row r="117" spans="1:15" ht="38.25" customHeight="1" x14ac:dyDescent="0.2">
      <c r="A117" s="151"/>
      <c r="B117" s="310" t="s">
        <v>402</v>
      </c>
      <c r="C117" s="311"/>
      <c r="D117" s="311"/>
      <c r="E117" s="311"/>
      <c r="F117" s="311"/>
      <c r="G117" s="311"/>
      <c r="H117" s="311"/>
      <c r="I117" s="311"/>
      <c r="J117" s="311"/>
      <c r="K117" s="312"/>
      <c r="L117" s="122">
        <f>N117</f>
        <v>0</v>
      </c>
      <c r="M117" s="22"/>
      <c r="N117" s="22"/>
      <c r="O117" s="22"/>
    </row>
    <row r="118" spans="1:15" ht="38.25" customHeight="1" x14ac:dyDescent="0.2">
      <c r="A118" s="151"/>
      <c r="B118" s="310" t="s">
        <v>381</v>
      </c>
      <c r="C118" s="311"/>
      <c r="D118" s="311"/>
      <c r="E118" s="311"/>
      <c r="F118" s="311"/>
      <c r="G118" s="311"/>
      <c r="H118" s="311"/>
      <c r="I118" s="311"/>
      <c r="J118" s="311"/>
      <c r="K118" s="312"/>
      <c r="L118" s="122"/>
      <c r="M118" s="22"/>
      <c r="N118" s="22"/>
      <c r="O118" s="22"/>
    </row>
    <row r="119" spans="1:15" ht="38.25" customHeight="1" x14ac:dyDescent="0.2">
      <c r="A119" s="151"/>
      <c r="B119" s="310" t="s">
        <v>448</v>
      </c>
      <c r="C119" s="311"/>
      <c r="D119" s="311"/>
      <c r="E119" s="311"/>
      <c r="F119" s="311"/>
      <c r="G119" s="311"/>
      <c r="H119" s="311"/>
      <c r="I119" s="311"/>
      <c r="J119" s="311"/>
      <c r="K119" s="312"/>
      <c r="L119" s="122"/>
      <c r="M119" s="22"/>
      <c r="N119" s="22"/>
      <c r="O119" s="22"/>
    </row>
    <row r="120" spans="1:15" ht="38.25" customHeight="1" x14ac:dyDescent="0.2">
      <c r="A120" s="151"/>
      <c r="B120" s="310" t="s">
        <v>382</v>
      </c>
      <c r="C120" s="311"/>
      <c r="D120" s="311"/>
      <c r="E120" s="311"/>
      <c r="F120" s="311"/>
      <c r="G120" s="311"/>
      <c r="H120" s="311"/>
      <c r="I120" s="311"/>
      <c r="J120" s="311"/>
      <c r="K120" s="312"/>
      <c r="L120" s="122"/>
      <c r="M120" s="22"/>
      <c r="N120" s="22"/>
      <c r="O120" s="22"/>
    </row>
    <row r="121" spans="1:15" ht="51" customHeight="1" x14ac:dyDescent="0.2">
      <c r="A121" s="151"/>
      <c r="B121" s="310" t="s">
        <v>383</v>
      </c>
      <c r="C121" s="311"/>
      <c r="D121" s="311"/>
      <c r="E121" s="311"/>
      <c r="F121" s="311"/>
      <c r="G121" s="311"/>
      <c r="H121" s="311"/>
      <c r="I121" s="311"/>
      <c r="J121" s="311"/>
      <c r="K121" s="312"/>
      <c r="L121" s="122"/>
      <c r="M121" s="22"/>
      <c r="N121" s="22"/>
      <c r="O121" s="22"/>
    </row>
    <row r="122" spans="1:15" ht="38.25" customHeight="1" x14ac:dyDescent="0.2">
      <c r="A122" s="190"/>
      <c r="B122" s="310" t="s">
        <v>454</v>
      </c>
      <c r="C122" s="311"/>
      <c r="D122" s="311"/>
      <c r="E122" s="311"/>
      <c r="F122" s="311"/>
      <c r="G122" s="311"/>
      <c r="H122" s="311"/>
      <c r="I122" s="311"/>
      <c r="J122" s="311"/>
      <c r="K122" s="312"/>
      <c r="L122" s="122"/>
      <c r="M122" s="22"/>
      <c r="N122" s="22">
        <v>328860</v>
      </c>
      <c r="O122" s="22"/>
    </row>
    <row r="123" spans="1:15" ht="38.25" customHeight="1" x14ac:dyDescent="0.2">
      <c r="A123" s="151"/>
      <c r="B123" s="310" t="s">
        <v>384</v>
      </c>
      <c r="C123" s="311"/>
      <c r="D123" s="311"/>
      <c r="E123" s="311"/>
      <c r="F123" s="311"/>
      <c r="G123" s="311"/>
      <c r="H123" s="311"/>
      <c r="I123" s="311"/>
      <c r="J123" s="311"/>
      <c r="K123" s="312"/>
      <c r="L123" s="122"/>
      <c r="M123" s="22"/>
      <c r="O123" s="22"/>
    </row>
    <row r="124" spans="1:15" ht="38.25" customHeight="1" x14ac:dyDescent="0.2">
      <c r="A124" s="151"/>
      <c r="B124" s="310" t="s">
        <v>385</v>
      </c>
      <c r="C124" s="311"/>
      <c r="D124" s="311"/>
      <c r="E124" s="311"/>
      <c r="F124" s="311"/>
      <c r="G124" s="311"/>
      <c r="H124" s="311"/>
      <c r="I124" s="311"/>
      <c r="J124" s="311"/>
      <c r="K124" s="312"/>
      <c r="L124" s="122"/>
      <c r="M124" s="22"/>
      <c r="N124" s="22"/>
      <c r="O124" s="22"/>
    </row>
    <row r="125" spans="1:15" ht="38.25" customHeight="1" x14ac:dyDescent="0.2">
      <c r="A125" s="151"/>
      <c r="B125" s="310" t="s">
        <v>386</v>
      </c>
      <c r="C125" s="311"/>
      <c r="D125" s="311"/>
      <c r="E125" s="311"/>
      <c r="F125" s="311"/>
      <c r="G125" s="311"/>
      <c r="H125" s="311"/>
      <c r="I125" s="311"/>
      <c r="J125" s="311"/>
      <c r="K125" s="312"/>
      <c r="L125" s="122"/>
      <c r="M125" s="22"/>
      <c r="N125" s="22"/>
      <c r="O125" s="22"/>
    </row>
    <row r="126" spans="1:15" ht="38.25" customHeight="1" x14ac:dyDescent="0.2">
      <c r="A126" s="151"/>
      <c r="B126" s="310" t="s">
        <v>387</v>
      </c>
      <c r="C126" s="311"/>
      <c r="D126" s="311"/>
      <c r="E126" s="311"/>
      <c r="F126" s="311"/>
      <c r="G126" s="311"/>
      <c r="H126" s="311"/>
      <c r="I126" s="311"/>
      <c r="J126" s="311"/>
      <c r="K126" s="312"/>
      <c r="L126" s="122"/>
      <c r="M126" s="22"/>
      <c r="N126" s="22"/>
      <c r="O126" s="22"/>
    </row>
    <row r="127" spans="1:15" ht="38.25" customHeight="1" x14ac:dyDescent="0.2">
      <c r="A127" s="151"/>
      <c r="B127" s="310" t="s">
        <v>388</v>
      </c>
      <c r="C127" s="311"/>
      <c r="D127" s="311"/>
      <c r="E127" s="311"/>
      <c r="F127" s="311"/>
      <c r="G127" s="311"/>
      <c r="H127" s="311"/>
      <c r="I127" s="311"/>
      <c r="J127" s="311"/>
      <c r="K127" s="312"/>
      <c r="L127" s="122"/>
      <c r="M127" s="22"/>
      <c r="N127" s="22"/>
      <c r="O127" s="22"/>
    </row>
    <row r="128" spans="1:15" ht="38.25" customHeight="1" x14ac:dyDescent="0.2">
      <c r="A128" s="151"/>
      <c r="B128" s="310" t="s">
        <v>389</v>
      </c>
      <c r="C128" s="311"/>
      <c r="D128" s="311"/>
      <c r="E128" s="311"/>
      <c r="F128" s="311"/>
      <c r="G128" s="311"/>
      <c r="H128" s="311"/>
      <c r="I128" s="311"/>
      <c r="J128" s="311"/>
      <c r="K128" s="312"/>
      <c r="L128" s="122"/>
      <c r="M128" s="22"/>
      <c r="N128" s="22"/>
      <c r="O128" s="22"/>
    </row>
    <row r="129" spans="1:18" ht="38.25" customHeight="1" x14ac:dyDescent="0.2">
      <c r="A129" s="151"/>
      <c r="B129" s="310" t="s">
        <v>386</v>
      </c>
      <c r="C129" s="382"/>
      <c r="D129" s="382"/>
      <c r="E129" s="382"/>
      <c r="F129" s="382"/>
      <c r="G129" s="382"/>
      <c r="H129" s="382"/>
      <c r="I129" s="382"/>
      <c r="J129" s="382"/>
      <c r="K129" s="383"/>
      <c r="L129" s="122"/>
      <c r="M129" s="22"/>
      <c r="N129" s="22">
        <v>62020</v>
      </c>
      <c r="O129" s="22"/>
    </row>
    <row r="130" spans="1:18" ht="38.25" customHeight="1" x14ac:dyDescent="0.2">
      <c r="A130" s="151"/>
      <c r="B130" s="310" t="s">
        <v>390</v>
      </c>
      <c r="C130" s="311"/>
      <c r="D130" s="311"/>
      <c r="E130" s="311"/>
      <c r="F130" s="311"/>
      <c r="G130" s="311"/>
      <c r="H130" s="311"/>
      <c r="I130" s="311"/>
      <c r="J130" s="311"/>
      <c r="K130" s="312"/>
      <c r="L130" s="122">
        <f>N130</f>
        <v>0</v>
      </c>
      <c r="M130" s="22"/>
      <c r="N130" s="22"/>
      <c r="O130" s="22"/>
    </row>
    <row r="131" spans="1:18" ht="82.5" customHeight="1" x14ac:dyDescent="0.2">
      <c r="A131" s="151"/>
      <c r="B131" s="310" t="s">
        <v>491</v>
      </c>
      <c r="C131" s="311"/>
      <c r="D131" s="311"/>
      <c r="E131" s="311"/>
      <c r="F131" s="311"/>
      <c r="G131" s="311"/>
      <c r="H131" s="311"/>
      <c r="I131" s="311"/>
      <c r="J131" s="311"/>
      <c r="K131" s="312"/>
      <c r="L131" s="122">
        <f>N131</f>
        <v>0</v>
      </c>
      <c r="M131" s="22"/>
      <c r="N131" s="22"/>
      <c r="O131" s="22"/>
    </row>
    <row r="132" spans="1:18" ht="49.5" customHeight="1" x14ac:dyDescent="0.2">
      <c r="A132" s="185"/>
      <c r="B132" s="310" t="s">
        <v>449</v>
      </c>
      <c r="C132" s="311"/>
      <c r="D132" s="311"/>
      <c r="E132" s="311"/>
      <c r="F132" s="311"/>
      <c r="G132" s="311"/>
      <c r="H132" s="311"/>
      <c r="I132" s="311"/>
      <c r="J132" s="311"/>
      <c r="K132" s="312"/>
      <c r="L132" s="122">
        <f t="shared" ref="L132" si="1">M132+N132+O132</f>
        <v>0</v>
      </c>
      <c r="M132" s="22"/>
      <c r="N132" s="22"/>
      <c r="O132" s="22"/>
    </row>
    <row r="133" spans="1:18" ht="34.5" customHeight="1" x14ac:dyDescent="0.2">
      <c r="A133" s="164"/>
      <c r="B133" s="310" t="s">
        <v>400</v>
      </c>
      <c r="C133" s="311"/>
      <c r="D133" s="311"/>
      <c r="E133" s="311"/>
      <c r="F133" s="311"/>
      <c r="G133" s="311"/>
      <c r="H133" s="311"/>
      <c r="I133" s="311"/>
      <c r="J133" s="311"/>
      <c r="K133" s="312"/>
      <c r="L133" s="122">
        <f>N133</f>
        <v>0</v>
      </c>
      <c r="M133" s="22"/>
      <c r="N133" s="22"/>
      <c r="O133" s="22"/>
    </row>
    <row r="134" spans="1:18" ht="19.5" customHeight="1" x14ac:dyDescent="0.2">
      <c r="A134" s="151">
        <v>155</v>
      </c>
      <c r="B134" s="310" t="s">
        <v>391</v>
      </c>
      <c r="C134" s="311"/>
      <c r="D134" s="311"/>
      <c r="E134" s="311"/>
      <c r="F134" s="311"/>
      <c r="G134" s="311"/>
      <c r="H134" s="311"/>
      <c r="I134" s="311"/>
      <c r="J134" s="311"/>
      <c r="K134" s="312"/>
      <c r="L134" s="122"/>
      <c r="M134" s="22"/>
      <c r="N134" s="13"/>
      <c r="O134" s="274">
        <v>10000</v>
      </c>
    </row>
    <row r="135" spans="1:18" ht="22.5" customHeight="1" x14ac:dyDescent="0.2">
      <c r="A135" s="92">
        <v>180</v>
      </c>
      <c r="B135" s="317" t="s">
        <v>120</v>
      </c>
      <c r="C135" s="318"/>
      <c r="D135" s="318"/>
      <c r="E135" s="318"/>
      <c r="F135" s="318"/>
      <c r="G135" s="318"/>
      <c r="H135" s="318"/>
      <c r="I135" s="318"/>
      <c r="J135" s="318"/>
      <c r="K135" s="319"/>
      <c r="L135" s="122">
        <f>M135+N135+O135</f>
        <v>0</v>
      </c>
      <c r="M135" s="111">
        <f>M136+M139</f>
        <v>0</v>
      </c>
      <c r="N135" s="111">
        <f t="shared" ref="N135" si="2">N136+N139</f>
        <v>0</v>
      </c>
      <c r="O135" s="111"/>
    </row>
    <row r="136" spans="1:18" ht="15.75" customHeight="1" x14ac:dyDescent="0.2">
      <c r="A136" s="92"/>
      <c r="B136" s="310" t="s">
        <v>121</v>
      </c>
      <c r="C136" s="311"/>
      <c r="D136" s="311"/>
      <c r="E136" s="311"/>
      <c r="F136" s="311"/>
      <c r="G136" s="311"/>
      <c r="H136" s="311"/>
      <c r="I136" s="311"/>
      <c r="J136" s="311"/>
      <c r="K136" s="312"/>
      <c r="L136" s="122"/>
      <c r="M136" s="111">
        <f>SUM(M137:M138)</f>
        <v>0</v>
      </c>
      <c r="N136" s="111">
        <f t="shared" ref="N136:O136" si="3">SUM(N137:N138)</f>
        <v>0</v>
      </c>
      <c r="O136" s="111">
        <f t="shared" si="3"/>
        <v>0</v>
      </c>
    </row>
    <row r="137" spans="1:18" ht="15" customHeight="1" x14ac:dyDescent="0.2">
      <c r="A137" s="92"/>
      <c r="B137" s="384" t="s">
        <v>122</v>
      </c>
      <c r="C137" s="385"/>
      <c r="D137" s="385"/>
      <c r="E137" s="385"/>
      <c r="F137" s="385"/>
      <c r="G137" s="385"/>
      <c r="H137" s="385"/>
      <c r="I137" s="385"/>
      <c r="J137" s="385"/>
      <c r="K137" s="386"/>
      <c r="L137" s="122"/>
      <c r="M137" s="22"/>
      <c r="N137" s="22"/>
      <c r="O137" s="22"/>
    </row>
    <row r="138" spans="1:18" ht="20.25" customHeight="1" x14ac:dyDescent="0.2">
      <c r="A138" s="92"/>
      <c r="B138" s="384" t="s">
        <v>123</v>
      </c>
      <c r="C138" s="385"/>
      <c r="D138" s="385"/>
      <c r="E138" s="385"/>
      <c r="F138" s="385"/>
      <c r="G138" s="385"/>
      <c r="H138" s="385"/>
      <c r="I138" s="385"/>
      <c r="J138" s="385"/>
      <c r="K138" s="386"/>
      <c r="L138" s="122"/>
      <c r="M138" s="22"/>
      <c r="N138" s="22"/>
      <c r="O138" s="22"/>
    </row>
    <row r="139" spans="1:18" ht="31.5" customHeight="1" x14ac:dyDescent="0.2">
      <c r="A139" s="92"/>
      <c r="B139" s="310" t="s">
        <v>124</v>
      </c>
      <c r="C139" s="311"/>
      <c r="D139" s="311"/>
      <c r="E139" s="311"/>
      <c r="F139" s="311"/>
      <c r="G139" s="311"/>
      <c r="H139" s="311"/>
      <c r="I139" s="311"/>
      <c r="J139" s="311"/>
      <c r="K139" s="87"/>
      <c r="L139" s="122"/>
      <c r="M139" s="111">
        <f>SUM(M140)</f>
        <v>0</v>
      </c>
      <c r="N139" s="111">
        <f t="shared" ref="N139:O139" si="4">SUM(N140)</f>
        <v>0</v>
      </c>
      <c r="O139" s="111">
        <f t="shared" si="4"/>
        <v>0</v>
      </c>
      <c r="Q139" s="13">
        <f>8957600-160500</f>
        <v>8797100</v>
      </c>
      <c r="R139" s="17">
        <f>Q139-M139</f>
        <v>8797100</v>
      </c>
    </row>
    <row r="140" spans="1:18" ht="15.75" x14ac:dyDescent="0.2">
      <c r="A140" s="92"/>
      <c r="B140" s="313"/>
      <c r="C140" s="308"/>
      <c r="D140" s="308"/>
      <c r="E140" s="308"/>
      <c r="F140" s="308"/>
      <c r="G140" s="308"/>
      <c r="H140" s="308"/>
      <c r="I140" s="308"/>
      <c r="J140" s="308"/>
      <c r="K140" s="309"/>
      <c r="L140" s="122"/>
      <c r="M140" s="22"/>
      <c r="N140" s="22"/>
      <c r="O140" s="22"/>
      <c r="R140" s="17"/>
    </row>
    <row r="141" spans="1:18" ht="15.75" customHeight="1" x14ac:dyDescent="0.2">
      <c r="A141" s="92">
        <v>440</v>
      </c>
      <c r="B141" s="317" t="s">
        <v>300</v>
      </c>
      <c r="C141" s="318"/>
      <c r="D141" s="318"/>
      <c r="E141" s="318"/>
      <c r="F141" s="318"/>
      <c r="G141" s="318"/>
      <c r="H141" s="318"/>
      <c r="I141" s="318"/>
      <c r="J141" s="318"/>
      <c r="K141" s="319"/>
      <c r="L141" s="122">
        <f>M141+N141+O141</f>
        <v>11000</v>
      </c>
      <c r="M141" s="111">
        <f>SUM(M142:M143)</f>
        <v>0</v>
      </c>
      <c r="N141" s="111">
        <f t="shared" ref="N141:O141" si="5">SUM(N142:N143)</f>
        <v>0</v>
      </c>
      <c r="O141" s="111">
        <f t="shared" si="5"/>
        <v>11000</v>
      </c>
    </row>
    <row r="142" spans="1:18" ht="19.5" customHeight="1" x14ac:dyDescent="0.2">
      <c r="A142" s="92"/>
      <c r="B142" s="320" t="s">
        <v>301</v>
      </c>
      <c r="C142" s="321"/>
      <c r="D142" s="321"/>
      <c r="E142" s="321"/>
      <c r="F142" s="321"/>
      <c r="G142" s="321"/>
      <c r="H142" s="321"/>
      <c r="I142" s="321"/>
      <c r="J142" s="321"/>
      <c r="K142" s="321"/>
      <c r="L142" s="122"/>
      <c r="M142" s="22"/>
      <c r="N142" s="22"/>
      <c r="O142" s="274">
        <v>11000</v>
      </c>
    </row>
    <row r="143" spans="1:18" ht="19.5" customHeight="1" x14ac:dyDescent="0.2">
      <c r="A143" s="92"/>
      <c r="B143" s="320" t="s">
        <v>302</v>
      </c>
      <c r="C143" s="321"/>
      <c r="D143" s="321"/>
      <c r="E143" s="321"/>
      <c r="F143" s="321"/>
      <c r="G143" s="321"/>
      <c r="H143" s="321"/>
      <c r="I143" s="321"/>
      <c r="J143" s="321"/>
      <c r="K143" s="321"/>
      <c r="L143" s="122"/>
      <c r="M143" s="22"/>
      <c r="N143" s="22"/>
      <c r="O143" s="22"/>
    </row>
    <row r="144" spans="1:18" ht="19.5" customHeight="1" x14ac:dyDescent="0.2">
      <c r="A144" s="92">
        <v>510</v>
      </c>
      <c r="B144" s="322" t="s">
        <v>125</v>
      </c>
      <c r="C144" s="323"/>
      <c r="D144" s="323"/>
      <c r="E144" s="323"/>
      <c r="F144" s="323"/>
      <c r="G144" s="323"/>
      <c r="H144" s="323"/>
      <c r="I144" s="323"/>
      <c r="J144" s="323"/>
      <c r="K144" s="324"/>
      <c r="L144" s="122">
        <f>M144+N144+O144</f>
        <v>0</v>
      </c>
      <c r="M144" s="111">
        <f>M145</f>
        <v>0</v>
      </c>
      <c r="N144" s="111">
        <f t="shared" ref="N144:O144" si="6">N145</f>
        <v>0</v>
      </c>
      <c r="O144" s="111">
        <f t="shared" si="6"/>
        <v>0</v>
      </c>
    </row>
    <row r="145" spans="1:20" ht="30.75" customHeight="1" x14ac:dyDescent="0.2">
      <c r="A145" s="92"/>
      <c r="B145" s="310" t="s">
        <v>126</v>
      </c>
      <c r="C145" s="311"/>
      <c r="D145" s="311"/>
      <c r="E145" s="311"/>
      <c r="F145" s="311"/>
      <c r="G145" s="311"/>
      <c r="H145" s="311"/>
      <c r="I145" s="311"/>
      <c r="J145" s="311"/>
      <c r="K145" s="312"/>
      <c r="L145" s="122"/>
      <c r="M145" s="19"/>
      <c r="N145" s="22"/>
      <c r="O145" s="22"/>
    </row>
    <row r="146" spans="1:20" ht="19.5" customHeight="1" x14ac:dyDescent="0.2">
      <c r="A146" s="92"/>
      <c r="B146" s="325"/>
      <c r="C146" s="326"/>
      <c r="D146" s="326"/>
      <c r="E146" s="326"/>
      <c r="F146" s="326"/>
      <c r="G146" s="326"/>
      <c r="H146" s="326"/>
      <c r="I146" s="326"/>
      <c r="J146" s="326"/>
      <c r="K146" s="327"/>
      <c r="L146" s="122"/>
      <c r="M146" s="19"/>
      <c r="N146" s="22"/>
      <c r="O146" s="22"/>
    </row>
    <row r="147" spans="1:20" ht="19.5" customHeight="1" x14ac:dyDescent="0.2">
      <c r="A147" s="92"/>
      <c r="B147" s="27"/>
      <c r="C147" s="329"/>
      <c r="D147" s="329"/>
      <c r="E147" s="329"/>
      <c r="F147" s="329"/>
      <c r="G147" s="329"/>
      <c r="H147" s="329"/>
      <c r="I147" s="329"/>
      <c r="J147" s="329"/>
      <c r="K147" s="329"/>
      <c r="L147" s="122"/>
      <c r="M147" s="19"/>
      <c r="N147" s="19"/>
      <c r="O147" s="19"/>
    </row>
    <row r="148" spans="1:20" ht="19.5" customHeight="1" thickBot="1" x14ac:dyDescent="0.25">
      <c r="A148" s="330" t="s">
        <v>107</v>
      </c>
      <c r="B148" s="331"/>
      <c r="C148" s="331"/>
      <c r="D148" s="331"/>
      <c r="E148" s="331"/>
      <c r="F148" s="331"/>
      <c r="G148" s="331"/>
      <c r="H148" s="331"/>
      <c r="I148" s="331"/>
      <c r="J148" s="331"/>
      <c r="K148" s="332"/>
      <c r="L148" s="112">
        <f>L10+L15+L113+L135+L141+L144</f>
        <v>90257325.260000005</v>
      </c>
      <c r="M148" s="112">
        <f>M10+M15+M113+M135+M141+M144</f>
        <v>84919174.200000003</v>
      </c>
      <c r="N148" s="112">
        <f>N10+N15+N113+N135+N141+N144</f>
        <v>390880</v>
      </c>
      <c r="O148" s="112">
        <f>O10+O15+O113+O135+O141+O144</f>
        <v>4947271.0599999996</v>
      </c>
    </row>
    <row r="149" spans="1:20" ht="19.5" customHeight="1" x14ac:dyDescent="0.2">
      <c r="A149" s="98"/>
      <c r="B149" s="98"/>
      <c r="C149" s="98"/>
      <c r="D149" s="98"/>
      <c r="E149" s="98"/>
      <c r="F149" s="98"/>
      <c r="G149" s="98"/>
      <c r="H149" s="98"/>
      <c r="I149" s="98"/>
      <c r="J149" s="98"/>
      <c r="K149" s="98"/>
      <c r="L149" s="99"/>
      <c r="M149" s="99"/>
      <c r="N149" s="99"/>
      <c r="O149" s="99"/>
    </row>
    <row r="150" spans="1:20" ht="33.75" customHeight="1" x14ac:dyDescent="0.25">
      <c r="A150" s="28" t="s">
        <v>127</v>
      </c>
      <c r="B150" s="29"/>
      <c r="C150" s="29"/>
      <c r="D150" s="29"/>
      <c r="E150" s="29"/>
      <c r="F150" s="29"/>
      <c r="G150" s="29"/>
      <c r="H150" s="30"/>
      <c r="I150" s="31"/>
      <c r="J150" s="31"/>
      <c r="K150" s="31"/>
      <c r="L150" s="16"/>
      <c r="M150" s="16"/>
      <c r="N150" s="16"/>
      <c r="O150" s="16"/>
    </row>
    <row r="151" spans="1:20" ht="33.75" customHeight="1" x14ac:dyDescent="0.2">
      <c r="A151" s="32"/>
      <c r="B151" s="32"/>
      <c r="C151" s="32"/>
      <c r="D151" s="32"/>
      <c r="E151" s="32"/>
      <c r="F151" s="32"/>
      <c r="G151" s="32"/>
      <c r="H151" s="32"/>
      <c r="I151" s="32"/>
      <c r="J151" s="31"/>
      <c r="K151" s="31"/>
      <c r="L151" s="16"/>
      <c r="M151" s="16"/>
      <c r="N151" s="16"/>
      <c r="O151" s="16"/>
    </row>
    <row r="152" spans="1:20" ht="15.75" customHeight="1" x14ac:dyDescent="0.2">
      <c r="A152" s="33" t="s">
        <v>128</v>
      </c>
      <c r="B152" s="15"/>
      <c r="C152" s="15"/>
      <c r="D152" s="15"/>
      <c r="E152" s="15"/>
      <c r="F152" s="90"/>
      <c r="G152" s="90"/>
      <c r="H152" s="90"/>
      <c r="I152" s="15"/>
      <c r="J152" s="315" t="str">
        <f>'раздел 2'!H46</f>
        <v>А.С.Кочешков</v>
      </c>
      <c r="K152" s="315"/>
      <c r="L152" s="315"/>
      <c r="M152" s="16"/>
      <c r="O152" s="16"/>
    </row>
    <row r="153" spans="1:20" ht="16.5" x14ac:dyDescent="0.2">
      <c r="A153" s="35"/>
      <c r="B153" s="15"/>
      <c r="C153" s="15"/>
      <c r="D153" s="15"/>
      <c r="E153" s="15"/>
      <c r="F153" s="316" t="s">
        <v>2</v>
      </c>
      <c r="G153" s="316"/>
      <c r="H153" s="316"/>
      <c r="I153" s="15"/>
      <c r="J153" s="316" t="s">
        <v>3</v>
      </c>
      <c r="K153" s="316"/>
      <c r="L153" s="316"/>
      <c r="O153" s="16"/>
    </row>
    <row r="154" spans="1:20" ht="7.5" customHeight="1" x14ac:dyDescent="0.2">
      <c r="A154" s="35"/>
      <c r="B154" s="15"/>
      <c r="C154" s="15"/>
      <c r="D154" s="15"/>
      <c r="E154" s="15"/>
      <c r="F154" s="91"/>
      <c r="G154" s="91"/>
      <c r="H154" s="91"/>
      <c r="I154" s="15"/>
      <c r="J154" s="91"/>
      <c r="K154" s="16"/>
      <c r="L154" s="16"/>
      <c r="O154" s="37"/>
    </row>
    <row r="155" spans="1:20" ht="19.5" customHeight="1" x14ac:dyDescent="0.2">
      <c r="A155" s="38" t="s">
        <v>129</v>
      </c>
      <c r="B155" s="38"/>
      <c r="C155" s="15"/>
      <c r="D155" s="15"/>
      <c r="E155" s="15"/>
      <c r="F155" s="90"/>
      <c r="G155" s="90"/>
      <c r="H155" s="90"/>
      <c r="I155" s="31"/>
      <c r="J155" s="315" t="str">
        <f>'раздел 2'!H49</f>
        <v>А. И. Пылёва</v>
      </c>
      <c r="K155" s="315"/>
      <c r="L155" s="315"/>
      <c r="O155" s="16"/>
    </row>
    <row r="156" spans="1:20" x14ac:dyDescent="0.2">
      <c r="A156" s="36"/>
      <c r="B156" s="15"/>
      <c r="C156" s="15"/>
      <c r="D156" s="15"/>
      <c r="E156" s="15"/>
      <c r="F156" s="316" t="s">
        <v>2</v>
      </c>
      <c r="G156" s="316"/>
      <c r="H156" s="316"/>
      <c r="I156" s="15"/>
      <c r="J156" s="328" t="s">
        <v>3</v>
      </c>
      <c r="K156" s="328"/>
      <c r="L156" s="328"/>
      <c r="M156" s="16"/>
      <c r="O156" s="16"/>
    </row>
    <row r="157" spans="1:20" ht="1.5" customHeight="1" x14ac:dyDescent="0.2">
      <c r="A157" s="36"/>
      <c r="B157" s="15"/>
      <c r="C157" s="15"/>
      <c r="D157" s="15"/>
      <c r="E157" s="15"/>
      <c r="F157" s="15"/>
      <c r="G157" s="36"/>
      <c r="H157" s="31"/>
      <c r="I157" s="15"/>
      <c r="J157" s="15"/>
      <c r="K157" s="16"/>
      <c r="L157" s="16"/>
      <c r="M157" s="16"/>
      <c r="O157" s="16"/>
    </row>
    <row r="158" spans="1:20" ht="15.75" x14ac:dyDescent="0.2">
      <c r="A158" s="30"/>
      <c r="B158" s="125">
        <f>'раздел 2'!A52</f>
        <v>44963</v>
      </c>
      <c r="C158" s="30"/>
      <c r="D158" s="30"/>
      <c r="E158" s="30"/>
      <c r="F158" s="30"/>
      <c r="G158" s="30"/>
      <c r="H158" s="39"/>
      <c r="I158" s="40"/>
      <c r="J158" s="40"/>
      <c r="K158" s="41"/>
      <c r="L158" s="41"/>
      <c r="M158" s="16"/>
      <c r="O158" s="41"/>
    </row>
    <row r="159" spans="1:20" ht="23.25" hidden="1" customHeight="1" x14ac:dyDescent="0.2">
      <c r="B159" s="30"/>
      <c r="C159" s="30"/>
      <c r="D159" s="30"/>
      <c r="E159" s="30"/>
      <c r="F159" s="30"/>
      <c r="G159" s="30"/>
      <c r="H159" s="30"/>
      <c r="I159" s="39"/>
      <c r="J159" s="40"/>
      <c r="K159" s="40"/>
      <c r="L159" s="41"/>
      <c r="M159" s="41"/>
      <c r="N159" s="41"/>
      <c r="O159" s="41"/>
      <c r="P159" s="42"/>
      <c r="Q159" s="42"/>
      <c r="R159" s="42"/>
      <c r="S159" s="42"/>
      <c r="T159" s="42"/>
    </row>
    <row r="160" spans="1:20" hidden="1" x14ac:dyDescent="0.2">
      <c r="B160" s="15"/>
      <c r="C160" s="15"/>
      <c r="D160" s="15"/>
      <c r="E160" s="15"/>
      <c r="F160" s="15"/>
      <c r="G160" s="15"/>
      <c r="H160" s="36"/>
      <c r="I160" s="36"/>
      <c r="J160" s="15"/>
      <c r="K160" s="15"/>
      <c r="L160" s="16"/>
      <c r="M160" s="16">
        <f>48287700+6909</f>
        <v>48294609</v>
      </c>
      <c r="N160" s="16">
        <v>51732369</v>
      </c>
      <c r="O160" s="16"/>
      <c r="P160" s="42"/>
      <c r="Q160" s="42"/>
      <c r="R160" s="42">
        <v>51766367</v>
      </c>
      <c r="S160" s="42"/>
      <c r="T160" s="42">
        <v>50488376.200000003</v>
      </c>
    </row>
    <row r="161" spans="8:21" hidden="1" x14ac:dyDescent="0.2">
      <c r="J161" s="42"/>
      <c r="K161" s="42"/>
      <c r="L161" s="43"/>
      <c r="M161" s="43" t="s">
        <v>130</v>
      </c>
      <c r="N161" s="43" t="s">
        <v>131</v>
      </c>
      <c r="O161" s="43"/>
      <c r="P161" s="42"/>
      <c r="Q161" s="42"/>
      <c r="R161" s="42" t="s">
        <v>132</v>
      </c>
      <c r="S161" s="42"/>
      <c r="T161" s="42" t="s">
        <v>132</v>
      </c>
    </row>
    <row r="162" spans="8:21" hidden="1" x14ac:dyDescent="0.2">
      <c r="J162" s="42"/>
      <c r="K162" s="42"/>
      <c r="L162" s="43"/>
      <c r="M162" s="43">
        <v>44653700</v>
      </c>
      <c r="N162" s="43">
        <v>1903045.8</v>
      </c>
      <c r="O162" s="43"/>
      <c r="P162" s="42"/>
      <c r="Q162" s="42"/>
      <c r="R162" s="42">
        <v>666225.37</v>
      </c>
      <c r="S162" s="42"/>
      <c r="T162" s="42">
        <f>3248200+17205.03</f>
        <v>3265405.03</v>
      </c>
    </row>
    <row r="163" spans="8:21" hidden="1" x14ac:dyDescent="0.2">
      <c r="J163" s="42"/>
      <c r="K163" s="42"/>
      <c r="L163" s="43"/>
      <c r="M163" s="43" t="s">
        <v>133</v>
      </c>
      <c r="N163" s="43" t="s">
        <v>134</v>
      </c>
      <c r="O163" s="43"/>
      <c r="P163" s="42"/>
      <c r="Q163" s="42"/>
      <c r="R163" s="42" t="s">
        <v>133</v>
      </c>
      <c r="S163" s="42"/>
      <c r="T163" s="42" t="s">
        <v>135</v>
      </c>
    </row>
    <row r="164" spans="8:21" hidden="1" x14ac:dyDescent="0.2">
      <c r="J164" s="42"/>
      <c r="K164" s="42"/>
      <c r="L164" s="43"/>
      <c r="M164" s="43">
        <f>M160-M162</f>
        <v>3640909</v>
      </c>
      <c r="N164" s="43">
        <v>3437760</v>
      </c>
      <c r="O164" s="43"/>
      <c r="P164" s="42"/>
      <c r="Q164" s="44">
        <f>M164+N164</f>
        <v>7078669</v>
      </c>
      <c r="R164" s="42">
        <v>33998</v>
      </c>
      <c r="S164" s="42" t="s">
        <v>136</v>
      </c>
      <c r="T164" s="42">
        <v>-583687.6</v>
      </c>
      <c r="U164" s="13">
        <f>T164</f>
        <v>-583687.6</v>
      </c>
    </row>
    <row r="165" spans="8:21" hidden="1" x14ac:dyDescent="0.2">
      <c r="J165" s="42"/>
      <c r="K165" s="42"/>
      <c r="L165" s="43"/>
      <c r="M165" s="43"/>
      <c r="N165" s="43"/>
      <c r="O165" s="43"/>
      <c r="P165" s="42"/>
      <c r="Q165" s="42"/>
      <c r="R165" s="42"/>
      <c r="S165" s="42"/>
      <c r="T165" s="42"/>
    </row>
    <row r="166" spans="8:21" hidden="1" x14ac:dyDescent="0.2">
      <c r="J166" s="42"/>
      <c r="K166" s="42"/>
      <c r="L166" s="43">
        <v>211</v>
      </c>
      <c r="M166" s="43">
        <v>2798400</v>
      </c>
      <c r="N166" s="43">
        <v>1196820</v>
      </c>
      <c r="O166" s="43">
        <v>211</v>
      </c>
      <c r="P166" s="42"/>
      <c r="Q166" s="44">
        <f>M166+N166</f>
        <v>3995220</v>
      </c>
      <c r="R166" s="42">
        <f>R164-R162</f>
        <v>-632227.37</v>
      </c>
      <c r="S166" s="44">
        <f>Q166+R166</f>
        <v>3362992.63</v>
      </c>
      <c r="T166" s="42">
        <f>-2646705.03-583687.6</f>
        <v>-3230392.63</v>
      </c>
      <c r="U166" s="17">
        <f>S166+T166</f>
        <v>132600</v>
      </c>
    </row>
    <row r="167" spans="8:21" hidden="1" x14ac:dyDescent="0.2">
      <c r="J167" s="42"/>
      <c r="K167" s="42"/>
      <c r="L167" s="43">
        <v>213</v>
      </c>
      <c r="M167" s="43">
        <v>842509</v>
      </c>
      <c r="N167" s="43">
        <f>N168-N166</f>
        <v>337894.19999999995</v>
      </c>
      <c r="O167" s="43">
        <v>213</v>
      </c>
      <c r="P167" s="42"/>
      <c r="Q167" s="44">
        <f>M167+N167</f>
        <v>1180403.2</v>
      </c>
      <c r="R167" s="42"/>
      <c r="S167" s="44">
        <f>Q167+R167</f>
        <v>1180403.2</v>
      </c>
      <c r="T167" s="42">
        <v>-618700</v>
      </c>
      <c r="U167" s="17">
        <f>S167+T167</f>
        <v>561703.19999999995</v>
      </c>
    </row>
    <row r="168" spans="8:21" hidden="1" x14ac:dyDescent="0.2">
      <c r="J168" s="42"/>
      <c r="K168" s="42"/>
      <c r="L168" s="43"/>
      <c r="M168" s="43">
        <f>M166+M167</f>
        <v>3640909</v>
      </c>
      <c r="N168" s="43">
        <v>1534714.2</v>
      </c>
      <c r="O168" s="43" t="s">
        <v>137</v>
      </c>
      <c r="P168" s="42"/>
      <c r="Q168" s="44">
        <f>M168+N168</f>
        <v>5175623.2</v>
      </c>
      <c r="R168" s="42">
        <f>R166+R167</f>
        <v>-632227.37</v>
      </c>
      <c r="S168" s="44">
        <f>Q168+R168</f>
        <v>4543395.83</v>
      </c>
      <c r="T168" s="42">
        <f>T166+T167</f>
        <v>-3849092.63</v>
      </c>
      <c r="U168" s="17">
        <f>S168+T168</f>
        <v>694303.20000000019</v>
      </c>
    </row>
    <row r="169" spans="8:21" hidden="1" x14ac:dyDescent="0.2">
      <c r="J169" s="42"/>
      <c r="K169" s="42"/>
      <c r="L169" s="43"/>
      <c r="M169" s="43"/>
      <c r="N169" s="43"/>
      <c r="O169" s="43"/>
      <c r="P169" s="42"/>
      <c r="Q169" s="42"/>
      <c r="R169" s="42"/>
      <c r="S169" s="42"/>
      <c r="T169" s="42"/>
      <c r="U169" s="17">
        <f>U164-U168</f>
        <v>-1277990.8000000003</v>
      </c>
    </row>
    <row r="170" spans="8:21" hidden="1" x14ac:dyDescent="0.2">
      <c r="J170" s="42"/>
      <c r="K170" s="42"/>
      <c r="L170" s="43"/>
      <c r="M170" s="43"/>
      <c r="N170" s="43"/>
      <c r="O170" s="43"/>
      <c r="P170" s="42"/>
      <c r="Q170" s="42"/>
      <c r="R170" s="42"/>
      <c r="S170" s="42"/>
      <c r="T170" s="42"/>
    </row>
    <row r="171" spans="8:21" ht="20.25" customHeight="1" x14ac:dyDescent="0.2">
      <c r="H171" s="314" t="s">
        <v>138</v>
      </c>
      <c r="I171" s="314"/>
      <c r="J171" s="42"/>
      <c r="K171" s="42"/>
      <c r="L171" s="43"/>
      <c r="M171" s="43"/>
      <c r="N171" s="43"/>
      <c r="O171" s="43"/>
      <c r="P171" s="42"/>
      <c r="Q171" s="42" t="s">
        <v>139</v>
      </c>
      <c r="R171" s="42">
        <f>R172+R173</f>
        <v>192607</v>
      </c>
      <c r="S171" s="42"/>
      <c r="T171" s="42"/>
    </row>
    <row r="172" spans="8:21" x14ac:dyDescent="0.2">
      <c r="J172" s="42"/>
      <c r="K172" s="42"/>
      <c r="L172" s="43"/>
      <c r="M172" s="43"/>
      <c r="N172" s="43"/>
      <c r="O172" s="43"/>
      <c r="P172" s="42"/>
      <c r="Q172" s="42">
        <v>211</v>
      </c>
      <c r="R172" s="42">
        <v>147932</v>
      </c>
      <c r="S172" s="42"/>
      <c r="T172" s="42"/>
    </row>
    <row r="173" spans="8:21" x14ac:dyDescent="0.2">
      <c r="J173" s="42"/>
      <c r="K173" s="42"/>
      <c r="L173" s="43"/>
      <c r="M173" s="43"/>
      <c r="N173" s="43"/>
      <c r="O173" s="43"/>
      <c r="P173" s="42"/>
      <c r="Q173" s="42">
        <v>213</v>
      </c>
      <c r="R173" s="42">
        <v>44675</v>
      </c>
      <c r="S173" s="42"/>
      <c r="T173" s="42"/>
    </row>
    <row r="174" spans="8:21" x14ac:dyDescent="0.2">
      <c r="J174" s="42"/>
      <c r="K174" s="42"/>
      <c r="L174" s="43"/>
      <c r="M174" s="43"/>
      <c r="N174" s="43"/>
      <c r="O174" s="43"/>
      <c r="P174" s="42"/>
      <c r="Q174" s="42"/>
      <c r="R174" s="42"/>
      <c r="S174" s="42"/>
      <c r="T174" s="42"/>
    </row>
    <row r="175" spans="8:21" x14ac:dyDescent="0.2">
      <c r="J175" s="42"/>
      <c r="K175" s="42"/>
      <c r="L175" s="43"/>
      <c r="M175" s="43"/>
      <c r="N175" s="43"/>
      <c r="O175" s="43"/>
      <c r="P175" s="42"/>
      <c r="Q175" s="42"/>
      <c r="R175" s="42"/>
      <c r="S175" s="42"/>
      <c r="T175" s="42"/>
    </row>
    <row r="176" spans="8:21" x14ac:dyDescent="0.2">
      <c r="J176" s="42"/>
      <c r="K176" s="42"/>
      <c r="L176" s="43"/>
      <c r="M176" s="43"/>
      <c r="N176" s="43"/>
      <c r="O176" s="43"/>
      <c r="P176" s="42"/>
      <c r="Q176" s="42"/>
      <c r="R176" s="42"/>
      <c r="S176" s="42"/>
      <c r="T176" s="42"/>
    </row>
  </sheetData>
  <mergeCells count="249">
    <mergeCell ref="I57:K57"/>
    <mergeCell ref="I58:K58"/>
    <mergeCell ref="I59:K59"/>
    <mergeCell ref="I60:K60"/>
    <mergeCell ref="I29:K29"/>
    <mergeCell ref="I30:K30"/>
    <mergeCell ref="I31:K31"/>
    <mergeCell ref="I32:K32"/>
    <mergeCell ref="I33:K33"/>
    <mergeCell ref="I34:K34"/>
    <mergeCell ref="I35:K35"/>
    <mergeCell ref="I36:K36"/>
    <mergeCell ref="I37:K37"/>
    <mergeCell ref="I48:K48"/>
    <mergeCell ref="I49:K49"/>
    <mergeCell ref="I50:K50"/>
    <mergeCell ref="I51:K51"/>
    <mergeCell ref="I43:K43"/>
    <mergeCell ref="I44:K44"/>
    <mergeCell ref="I45:K45"/>
    <mergeCell ref="I46:K46"/>
    <mergeCell ref="I47:K47"/>
    <mergeCell ref="B29:G29"/>
    <mergeCell ref="I25:K25"/>
    <mergeCell ref="I26:K26"/>
    <mergeCell ref="I27:K27"/>
    <mergeCell ref="I28:K28"/>
    <mergeCell ref="I42:K42"/>
    <mergeCell ref="I52:K52"/>
    <mergeCell ref="I53:K53"/>
    <mergeCell ref="I54:K54"/>
    <mergeCell ref="I38:K38"/>
    <mergeCell ref="I39:K39"/>
    <mergeCell ref="I40:K40"/>
    <mergeCell ref="I41:K41"/>
    <mergeCell ref="B53:G53"/>
    <mergeCell ref="B54:G54"/>
    <mergeCell ref="B43:G43"/>
    <mergeCell ref="B44:G44"/>
    <mergeCell ref="B45:G45"/>
    <mergeCell ref="B46:G46"/>
    <mergeCell ref="B47:G47"/>
    <mergeCell ref="B48:G48"/>
    <mergeCell ref="B49:G49"/>
    <mergeCell ref="B50:G50"/>
    <mergeCell ref="B51:G51"/>
    <mergeCell ref="B19:G19"/>
    <mergeCell ref="I19:K19"/>
    <mergeCell ref="B32:G32"/>
    <mergeCell ref="B33:G33"/>
    <mergeCell ref="B34:G34"/>
    <mergeCell ref="B39:G39"/>
    <mergeCell ref="B40:G40"/>
    <mergeCell ref="B41:G41"/>
    <mergeCell ref="B42:G42"/>
    <mergeCell ref="B20:G20"/>
    <mergeCell ref="B21:G21"/>
    <mergeCell ref="B22:G22"/>
    <mergeCell ref="B23:G23"/>
    <mergeCell ref="B24:G24"/>
    <mergeCell ref="I20:K20"/>
    <mergeCell ref="I21:K21"/>
    <mergeCell ref="I22:K22"/>
    <mergeCell ref="I23:K23"/>
    <mergeCell ref="I24:K24"/>
    <mergeCell ref="B30:G30"/>
    <mergeCell ref="B25:G25"/>
    <mergeCell ref="B26:G26"/>
    <mergeCell ref="B27:G27"/>
    <mergeCell ref="B28:G28"/>
    <mergeCell ref="B135:K135"/>
    <mergeCell ref="B137:K137"/>
    <mergeCell ref="B138:K138"/>
    <mergeCell ref="B136:K136"/>
    <mergeCell ref="B110:K110"/>
    <mergeCell ref="B111:K111"/>
    <mergeCell ref="B134:K134"/>
    <mergeCell ref="B139:J139"/>
    <mergeCell ref="B114:K114"/>
    <mergeCell ref="B115:K115"/>
    <mergeCell ref="B116:K116"/>
    <mergeCell ref="B117:K117"/>
    <mergeCell ref="B118:K118"/>
    <mergeCell ref="B119:K119"/>
    <mergeCell ref="B120:K120"/>
    <mergeCell ref="B121:K121"/>
    <mergeCell ref="B123:K123"/>
    <mergeCell ref="B124:K124"/>
    <mergeCell ref="B125:K125"/>
    <mergeCell ref="B133:K133"/>
    <mergeCell ref="B132:K132"/>
    <mergeCell ref="B107:K107"/>
    <mergeCell ref="B109:G109"/>
    <mergeCell ref="I109:K109"/>
    <mergeCell ref="B108:G108"/>
    <mergeCell ref="I108:K108"/>
    <mergeCell ref="B112:K112"/>
    <mergeCell ref="B113:K113"/>
    <mergeCell ref="B131:K131"/>
    <mergeCell ref="B126:K126"/>
    <mergeCell ref="B127:K127"/>
    <mergeCell ref="B128:K128"/>
    <mergeCell ref="B129:K129"/>
    <mergeCell ref="B130:K130"/>
    <mergeCell ref="B122:K122"/>
    <mergeCell ref="B1:O1"/>
    <mergeCell ref="B2:O2"/>
    <mergeCell ref="B3:O3"/>
    <mergeCell ref="A5:A8"/>
    <mergeCell ref="B5:K8"/>
    <mergeCell ref="L5:O5"/>
    <mergeCell ref="L6:L8"/>
    <mergeCell ref="M6:O6"/>
    <mergeCell ref="M7:M8"/>
    <mergeCell ref="N7:N8"/>
    <mergeCell ref="O7:O8"/>
    <mergeCell ref="B9:K9"/>
    <mergeCell ref="B10:K10"/>
    <mergeCell ref="B11:K11"/>
    <mergeCell ref="B12:G12"/>
    <mergeCell ref="I12:K12"/>
    <mergeCell ref="B15:K15"/>
    <mergeCell ref="B16:K16"/>
    <mergeCell ref="B17:K17"/>
    <mergeCell ref="B18:K18"/>
    <mergeCell ref="B13:G13"/>
    <mergeCell ref="I13:K13"/>
    <mergeCell ref="B14:G14"/>
    <mergeCell ref="I14:K14"/>
    <mergeCell ref="B104:K104"/>
    <mergeCell ref="B105:G105"/>
    <mergeCell ref="I105:K105"/>
    <mergeCell ref="B106:G106"/>
    <mergeCell ref="I106:K106"/>
    <mergeCell ref="B63:G63"/>
    <mergeCell ref="I63:K63"/>
    <mergeCell ref="B31:G31"/>
    <mergeCell ref="B61:K61"/>
    <mergeCell ref="B62:G62"/>
    <mergeCell ref="B38:G38"/>
    <mergeCell ref="B35:G35"/>
    <mergeCell ref="B36:G36"/>
    <mergeCell ref="B37:G37"/>
    <mergeCell ref="I62:K62"/>
    <mergeCell ref="B52:G52"/>
    <mergeCell ref="I55:K55"/>
    <mergeCell ref="B58:G58"/>
    <mergeCell ref="B59:G59"/>
    <mergeCell ref="B60:G60"/>
    <mergeCell ref="B55:G55"/>
    <mergeCell ref="B56:G56"/>
    <mergeCell ref="B57:G57"/>
    <mergeCell ref="I56:K56"/>
    <mergeCell ref="H171:I171"/>
    <mergeCell ref="B140:K140"/>
    <mergeCell ref="J152:L152"/>
    <mergeCell ref="F153:H153"/>
    <mergeCell ref="J153:L153"/>
    <mergeCell ref="B141:K141"/>
    <mergeCell ref="B142:K142"/>
    <mergeCell ref="B143:K143"/>
    <mergeCell ref="B144:K144"/>
    <mergeCell ref="B145:K145"/>
    <mergeCell ref="B146:K146"/>
    <mergeCell ref="J155:L155"/>
    <mergeCell ref="F156:H156"/>
    <mergeCell ref="J156:L156"/>
    <mergeCell ref="C147:K147"/>
    <mergeCell ref="A148:K148"/>
    <mergeCell ref="B64:G64"/>
    <mergeCell ref="I64:K64"/>
    <mergeCell ref="B86:G86"/>
    <mergeCell ref="B87:G87"/>
    <mergeCell ref="B88:G88"/>
    <mergeCell ref="B89:G89"/>
    <mergeCell ref="B90:G90"/>
    <mergeCell ref="B91:G91"/>
    <mergeCell ref="B92:G92"/>
    <mergeCell ref="B74:G74"/>
    <mergeCell ref="B75:G75"/>
    <mergeCell ref="B76:G76"/>
    <mergeCell ref="B77:G77"/>
    <mergeCell ref="B78:G78"/>
    <mergeCell ref="B79:G79"/>
    <mergeCell ref="B80:G80"/>
    <mergeCell ref="B81:G81"/>
    <mergeCell ref="B82:G82"/>
    <mergeCell ref="B65:G65"/>
    <mergeCell ref="B66:G66"/>
    <mergeCell ref="B67:G67"/>
    <mergeCell ref="B68:G68"/>
    <mergeCell ref="B69:G69"/>
    <mergeCell ref="B70:G70"/>
    <mergeCell ref="B71:G71"/>
    <mergeCell ref="B72:G72"/>
    <mergeCell ref="B73:G73"/>
    <mergeCell ref="I83:K83"/>
    <mergeCell ref="I84:K84"/>
    <mergeCell ref="I85:K85"/>
    <mergeCell ref="I86:K86"/>
    <mergeCell ref="I87:K87"/>
    <mergeCell ref="B100:G100"/>
    <mergeCell ref="I74:K74"/>
    <mergeCell ref="I75:K75"/>
    <mergeCell ref="I76:K76"/>
    <mergeCell ref="I77:K77"/>
    <mergeCell ref="I78:K78"/>
    <mergeCell ref="I79:K79"/>
    <mergeCell ref="I80:K80"/>
    <mergeCell ref="I81:K81"/>
    <mergeCell ref="I82:K82"/>
    <mergeCell ref="I97:K97"/>
    <mergeCell ref="I98:K98"/>
    <mergeCell ref="I99:K99"/>
    <mergeCell ref="I100:K100"/>
    <mergeCell ref="B101:G101"/>
    <mergeCell ref="B102:G102"/>
    <mergeCell ref="B103:G103"/>
    <mergeCell ref="B83:G83"/>
    <mergeCell ref="B84:G84"/>
    <mergeCell ref="B85:G85"/>
    <mergeCell ref="B93:G93"/>
    <mergeCell ref="B94:G94"/>
    <mergeCell ref="B95:G95"/>
    <mergeCell ref="B96:G96"/>
    <mergeCell ref="B97:G97"/>
    <mergeCell ref="B98:G98"/>
    <mergeCell ref="B99:G99"/>
    <mergeCell ref="I65:K65"/>
    <mergeCell ref="I66:K66"/>
    <mergeCell ref="I67:K67"/>
    <mergeCell ref="I68:K68"/>
    <mergeCell ref="I69:K69"/>
    <mergeCell ref="I70:K70"/>
    <mergeCell ref="I71:K71"/>
    <mergeCell ref="I72:K72"/>
    <mergeCell ref="I73:K73"/>
    <mergeCell ref="I101:K101"/>
    <mergeCell ref="I102:K102"/>
    <mergeCell ref="I103:K103"/>
    <mergeCell ref="I88:K88"/>
    <mergeCell ref="I89:K89"/>
    <mergeCell ref="I90:K90"/>
    <mergeCell ref="I91:K91"/>
    <mergeCell ref="I92:K92"/>
    <mergeCell ref="I93:K93"/>
    <mergeCell ref="I94:K94"/>
    <mergeCell ref="I95:K95"/>
    <mergeCell ref="I96:K96"/>
  </mergeCells>
  <pageMargins left="0.23622047244094491" right="0.23622047244094491" top="0.74803149606299213" bottom="0.74803149606299213" header="0.31496062992125984" footer="0.31496062992125984"/>
  <pageSetup paperSize="9" scale="35" fitToHeight="3" orientation="portrait" r:id="rId1"/>
  <rowBreaks count="1" manualBreakCount="1">
    <brk id="8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63"/>
  <sheetViews>
    <sheetView view="pageBreakPreview" zoomScale="63" zoomScaleNormal="70" zoomScaleSheetLayoutView="63" workbookViewId="0">
      <pane ySplit="9" topLeftCell="A292" activePane="bottomLeft" state="frozen"/>
      <selection pane="bottomLeft" activeCell="M91" sqref="M91"/>
    </sheetView>
  </sheetViews>
  <sheetFormatPr defaultRowHeight="12.75" x14ac:dyDescent="0.2"/>
  <cols>
    <col min="1" max="1" width="4.7109375" style="13" customWidth="1"/>
    <col min="2" max="2" width="13.28515625" style="13" customWidth="1"/>
    <col min="3" max="3" width="9.140625" style="13"/>
    <col min="4" max="4" width="6.85546875" style="13" customWidth="1"/>
    <col min="5" max="5" width="6.7109375" style="13" customWidth="1"/>
    <col min="6" max="6" width="7.5703125" style="13" customWidth="1"/>
    <col min="7" max="7" width="9.140625" style="13"/>
    <col min="8" max="8" width="16.85546875" style="13" customWidth="1"/>
    <col min="9" max="9" width="9.140625" style="13"/>
    <col min="10" max="10" width="10" style="13" customWidth="1"/>
    <col min="11" max="11" width="1.5703125" style="13" hidden="1" customWidth="1"/>
    <col min="12" max="12" width="15.140625" style="14" customWidth="1"/>
    <col min="13" max="13" width="16.140625" style="14" customWidth="1"/>
    <col min="14" max="14" width="14.7109375" style="14" customWidth="1"/>
    <col min="15" max="15" width="14" style="14" customWidth="1"/>
    <col min="16" max="16" width="14.5703125" style="14" customWidth="1"/>
    <col min="17" max="17" width="14.42578125" style="14" customWidth="1"/>
    <col min="18" max="18" width="13.85546875" style="13" customWidth="1"/>
    <col min="19" max="19" width="32.28515625" style="13" customWidth="1"/>
    <col min="20" max="16384" width="9.140625" style="13"/>
  </cols>
  <sheetData>
    <row r="2" spans="1:17" ht="18.75" x14ac:dyDescent="0.2">
      <c r="B2" s="358" t="s">
        <v>140</v>
      </c>
      <c r="C2" s="358"/>
      <c r="D2" s="358"/>
      <c r="E2" s="358"/>
      <c r="F2" s="358"/>
      <c r="G2" s="358"/>
      <c r="H2" s="358"/>
      <c r="I2" s="358"/>
      <c r="J2" s="358"/>
      <c r="K2" s="358"/>
      <c r="L2" s="358"/>
      <c r="M2" s="358"/>
      <c r="N2" s="358"/>
      <c r="O2" s="358"/>
      <c r="P2" s="358"/>
      <c r="Q2" s="358"/>
    </row>
    <row r="3" spans="1:17" ht="18.75" x14ac:dyDescent="0.2">
      <c r="B3" s="358" t="s">
        <v>102</v>
      </c>
      <c r="C3" s="358"/>
      <c r="D3" s="358"/>
      <c r="E3" s="358"/>
      <c r="F3" s="358"/>
      <c r="G3" s="358"/>
      <c r="H3" s="358"/>
      <c r="I3" s="358"/>
      <c r="J3" s="358"/>
      <c r="K3" s="358"/>
      <c r="L3" s="358"/>
      <c r="M3" s="358"/>
      <c r="N3" s="358"/>
      <c r="O3" s="358"/>
      <c r="P3" s="358"/>
      <c r="Q3" s="358"/>
    </row>
    <row r="4" spans="1:17" ht="18.75" x14ac:dyDescent="0.2">
      <c r="B4" s="358" t="s">
        <v>526</v>
      </c>
      <c r="C4" s="358"/>
      <c r="D4" s="358"/>
      <c r="E4" s="358"/>
      <c r="F4" s="358"/>
      <c r="G4" s="358"/>
      <c r="H4" s="358"/>
      <c r="I4" s="358"/>
      <c r="J4" s="358"/>
      <c r="K4" s="358"/>
      <c r="L4" s="358"/>
      <c r="M4" s="358"/>
      <c r="N4" s="358"/>
      <c r="O4" s="358"/>
      <c r="P4" s="358"/>
      <c r="Q4" s="358"/>
    </row>
    <row r="5" spans="1:17" ht="2.25" customHeight="1" thickBot="1" x14ac:dyDescent="0.25">
      <c r="B5" s="15"/>
      <c r="C5" s="15"/>
      <c r="D5" s="15"/>
      <c r="E5" s="15"/>
      <c r="F5" s="15"/>
      <c r="G5" s="15"/>
      <c r="H5" s="15"/>
      <c r="I5" s="15"/>
      <c r="J5" s="15"/>
      <c r="K5" s="15"/>
      <c r="L5" s="16"/>
      <c r="M5" s="16"/>
      <c r="N5" s="16"/>
      <c r="O5" s="16"/>
      <c r="P5" s="16"/>
      <c r="Q5" s="16"/>
    </row>
    <row r="6" spans="1:17" ht="19.5" customHeight="1" x14ac:dyDescent="0.2">
      <c r="A6" s="360" t="s">
        <v>104</v>
      </c>
      <c r="B6" s="360" t="s">
        <v>141</v>
      </c>
      <c r="C6" s="360" t="s">
        <v>105</v>
      </c>
      <c r="D6" s="360"/>
      <c r="E6" s="360"/>
      <c r="F6" s="360"/>
      <c r="G6" s="360"/>
      <c r="H6" s="360"/>
      <c r="I6" s="360"/>
      <c r="J6" s="360"/>
      <c r="K6" s="360"/>
      <c r="L6" s="489" t="s">
        <v>106</v>
      </c>
      <c r="M6" s="489"/>
      <c r="N6" s="489"/>
      <c r="O6" s="489"/>
      <c r="P6" s="489"/>
      <c r="Q6" s="490"/>
    </row>
    <row r="7" spans="1:17" ht="14.25" customHeight="1" x14ac:dyDescent="0.2">
      <c r="A7" s="357"/>
      <c r="B7" s="357"/>
      <c r="C7" s="357"/>
      <c r="D7" s="357"/>
      <c r="E7" s="357"/>
      <c r="F7" s="357"/>
      <c r="G7" s="357"/>
      <c r="H7" s="357"/>
      <c r="I7" s="357"/>
      <c r="J7" s="357"/>
      <c r="K7" s="357"/>
      <c r="L7" s="373" t="s">
        <v>107</v>
      </c>
      <c r="M7" s="491" t="s">
        <v>108</v>
      </c>
      <c r="N7" s="491"/>
      <c r="O7" s="491"/>
      <c r="P7" s="491"/>
      <c r="Q7" s="492"/>
    </row>
    <row r="8" spans="1:17" ht="28.5" customHeight="1" x14ac:dyDescent="0.2">
      <c r="A8" s="357"/>
      <c r="B8" s="357"/>
      <c r="C8" s="357"/>
      <c r="D8" s="357"/>
      <c r="E8" s="357"/>
      <c r="F8" s="357"/>
      <c r="G8" s="357"/>
      <c r="H8" s="357"/>
      <c r="I8" s="357"/>
      <c r="J8" s="357"/>
      <c r="K8" s="357"/>
      <c r="L8" s="374"/>
      <c r="M8" s="491" t="s">
        <v>142</v>
      </c>
      <c r="N8" s="491"/>
      <c r="O8" s="379" t="s">
        <v>110</v>
      </c>
      <c r="P8" s="491" t="s">
        <v>111</v>
      </c>
      <c r="Q8" s="492"/>
    </row>
    <row r="9" spans="1:17" ht="38.25" customHeight="1" x14ac:dyDescent="0.2">
      <c r="A9" s="357"/>
      <c r="B9" s="357"/>
      <c r="C9" s="357"/>
      <c r="D9" s="357"/>
      <c r="E9" s="357"/>
      <c r="F9" s="357"/>
      <c r="G9" s="357"/>
      <c r="H9" s="357"/>
      <c r="I9" s="357"/>
      <c r="J9" s="357"/>
      <c r="K9" s="357"/>
      <c r="L9" s="375"/>
      <c r="M9" s="45" t="s">
        <v>107</v>
      </c>
      <c r="N9" s="46" t="s">
        <v>143</v>
      </c>
      <c r="O9" s="380"/>
      <c r="P9" s="46" t="s">
        <v>107</v>
      </c>
      <c r="Q9" s="47" t="s">
        <v>143</v>
      </c>
    </row>
    <row r="10" spans="1:17" ht="18.75" x14ac:dyDescent="0.2">
      <c r="A10" s="18">
        <v>110</v>
      </c>
      <c r="B10" s="27"/>
      <c r="C10" s="329" t="s">
        <v>397</v>
      </c>
      <c r="D10" s="329"/>
      <c r="E10" s="329"/>
      <c r="F10" s="329"/>
      <c r="G10" s="329"/>
      <c r="H10" s="329"/>
      <c r="I10" s="329"/>
      <c r="J10" s="329"/>
      <c r="K10" s="329"/>
      <c r="L10" s="121">
        <f>M10+O10+P10</f>
        <v>63504239.689999998</v>
      </c>
      <c r="M10" s="109">
        <f>M12+M15+M19+M23</f>
        <v>61004239.689999998</v>
      </c>
      <c r="N10" s="109">
        <f t="shared" ref="N10:Q10" si="0">N12+N15+N19+N23</f>
        <v>1137999.69</v>
      </c>
      <c r="O10" s="109">
        <f t="shared" si="0"/>
        <v>0</v>
      </c>
      <c r="P10" s="109">
        <f t="shared" si="0"/>
        <v>2500000</v>
      </c>
      <c r="Q10" s="109">
        <f t="shared" si="0"/>
        <v>0</v>
      </c>
    </row>
    <row r="11" spans="1:17" ht="21" customHeight="1" x14ac:dyDescent="0.2">
      <c r="A11" s="18"/>
      <c r="B11" s="322"/>
      <c r="C11" s="323"/>
      <c r="D11" s="323"/>
      <c r="E11" s="323"/>
      <c r="F11" s="323"/>
      <c r="G11" s="323"/>
      <c r="H11" s="323"/>
      <c r="I11" s="323"/>
      <c r="J11" s="323"/>
      <c r="K11" s="324"/>
      <c r="L11" s="121"/>
      <c r="M11" s="19"/>
      <c r="N11" s="19"/>
      <c r="O11" s="19"/>
      <c r="P11" s="19"/>
      <c r="Q11" s="48"/>
    </row>
    <row r="12" spans="1:17" ht="17.25" customHeight="1" x14ac:dyDescent="0.25">
      <c r="A12" s="18"/>
      <c r="B12" s="27"/>
      <c r="C12" s="493"/>
      <c r="D12" s="493"/>
      <c r="E12" s="493"/>
      <c r="F12" s="493"/>
      <c r="G12" s="493"/>
      <c r="H12" s="493"/>
      <c r="I12" s="493"/>
      <c r="J12" s="493"/>
      <c r="K12" s="493"/>
      <c r="L12" s="121">
        <f>M12+O12+P12</f>
        <v>63089239.689999998</v>
      </c>
      <c r="M12" s="113">
        <f>M13</f>
        <v>60589239.689999998</v>
      </c>
      <c r="N12" s="113">
        <f>N13</f>
        <v>1137999.69</v>
      </c>
      <c r="O12" s="113">
        <f>O13</f>
        <v>0</v>
      </c>
      <c r="P12" s="113">
        <f>P13+Q12</f>
        <v>2500000</v>
      </c>
      <c r="Q12" s="113">
        <f>Q13</f>
        <v>0</v>
      </c>
    </row>
    <row r="13" spans="1:17" ht="17.25" customHeight="1" x14ac:dyDescent="0.25">
      <c r="A13" s="84">
        <v>111</v>
      </c>
      <c r="B13" s="27">
        <v>211</v>
      </c>
      <c r="C13" s="317" t="s">
        <v>144</v>
      </c>
      <c r="D13" s="318"/>
      <c r="E13" s="318"/>
      <c r="F13" s="318"/>
      <c r="G13" s="318"/>
      <c r="H13" s="318"/>
      <c r="I13" s="318"/>
      <c r="J13" s="318"/>
      <c r="K13" s="83"/>
      <c r="L13" s="121">
        <f t="shared" ref="L13" si="1">M13+O13+P13</f>
        <v>63089239.689999998</v>
      </c>
      <c r="M13" s="75">
        <v>60589239.689999998</v>
      </c>
      <c r="N13" s="75">
        <v>1137999.69</v>
      </c>
      <c r="O13" s="75"/>
      <c r="P13" s="75">
        <v>2500000</v>
      </c>
      <c r="Q13" s="75"/>
    </row>
    <row r="14" spans="1:17" ht="32.25" customHeight="1" x14ac:dyDescent="0.25">
      <c r="A14" s="164"/>
      <c r="B14" s="27"/>
      <c r="C14" s="487" t="s">
        <v>448</v>
      </c>
      <c r="D14" s="488"/>
      <c r="E14" s="488"/>
      <c r="F14" s="488"/>
      <c r="G14" s="488"/>
      <c r="H14" s="488"/>
      <c r="I14" s="488"/>
      <c r="J14" s="488"/>
      <c r="K14" s="163"/>
      <c r="L14" s="121"/>
      <c r="M14" s="75"/>
      <c r="N14" s="75"/>
      <c r="O14" s="75"/>
      <c r="P14" s="75"/>
      <c r="Q14" s="94"/>
    </row>
    <row r="15" spans="1:17" ht="21" customHeight="1" x14ac:dyDescent="0.25">
      <c r="A15" s="18">
        <v>111</v>
      </c>
      <c r="B15" s="27">
        <v>266</v>
      </c>
      <c r="C15" s="322" t="s">
        <v>145</v>
      </c>
      <c r="D15" s="323"/>
      <c r="E15" s="323"/>
      <c r="F15" s="323"/>
      <c r="G15" s="323"/>
      <c r="H15" s="323"/>
      <c r="I15" s="323"/>
      <c r="J15" s="323"/>
      <c r="K15" s="324"/>
      <c r="L15" s="121">
        <f>M15+O15+P15</f>
        <v>415000</v>
      </c>
      <c r="M15" s="113">
        <f>M17+N15</f>
        <v>415000</v>
      </c>
      <c r="N15" s="113">
        <f t="shared" ref="N15:Q15" si="2">SUM(N16:N17)</f>
        <v>0</v>
      </c>
      <c r="O15" s="113">
        <f t="shared" si="2"/>
        <v>0</v>
      </c>
      <c r="P15" s="113">
        <f>SUM(P17)+Q15</f>
        <v>0</v>
      </c>
      <c r="Q15" s="113">
        <f t="shared" si="2"/>
        <v>0</v>
      </c>
    </row>
    <row r="16" spans="1:17" ht="15.75" x14ac:dyDescent="0.25">
      <c r="A16" s="18"/>
      <c r="B16" s="320" t="s">
        <v>113</v>
      </c>
      <c r="C16" s="321"/>
      <c r="D16" s="321"/>
      <c r="E16" s="321"/>
      <c r="F16" s="321"/>
      <c r="G16" s="321"/>
      <c r="H16" s="321"/>
      <c r="I16" s="321"/>
      <c r="J16" s="321"/>
      <c r="K16" s="321"/>
      <c r="L16" s="121"/>
      <c r="M16" s="75"/>
      <c r="N16" s="75"/>
      <c r="O16" s="75"/>
      <c r="P16" s="22"/>
      <c r="Q16" s="49"/>
    </row>
    <row r="17" spans="1:17" ht="47.25" customHeight="1" x14ac:dyDescent="0.25">
      <c r="A17" s="18"/>
      <c r="B17" s="310" t="s">
        <v>146</v>
      </c>
      <c r="C17" s="311"/>
      <c r="D17" s="311"/>
      <c r="E17" s="311"/>
      <c r="F17" s="311"/>
      <c r="G17" s="311"/>
      <c r="H17" s="311"/>
      <c r="I17" s="311"/>
      <c r="J17" s="311"/>
      <c r="K17" s="312"/>
      <c r="L17" s="121">
        <f t="shared" ref="L17:L60" si="3">M17+O17+P17</f>
        <v>415000</v>
      </c>
      <c r="M17" s="75">
        <v>415000</v>
      </c>
      <c r="N17" s="75"/>
      <c r="O17" s="75"/>
      <c r="P17" s="22"/>
      <c r="Q17" s="49"/>
    </row>
    <row r="18" spans="1:17" ht="15.75" customHeight="1" x14ac:dyDescent="0.25">
      <c r="A18" s="18"/>
      <c r="B18" s="313"/>
      <c r="C18" s="308"/>
      <c r="D18" s="308"/>
      <c r="E18" s="308"/>
      <c r="F18" s="308"/>
      <c r="G18" s="308"/>
      <c r="H18" s="308"/>
      <c r="I18" s="308"/>
      <c r="J18" s="308"/>
      <c r="K18" s="309"/>
      <c r="L18" s="121"/>
      <c r="M18" s="75"/>
      <c r="N18" s="75"/>
      <c r="O18" s="75"/>
      <c r="P18" s="22"/>
      <c r="Q18" s="49"/>
    </row>
    <row r="19" spans="1:17" ht="28.5" customHeight="1" x14ac:dyDescent="0.25">
      <c r="A19" s="18">
        <v>112</v>
      </c>
      <c r="B19" s="317" t="s">
        <v>147</v>
      </c>
      <c r="C19" s="318"/>
      <c r="D19" s="318"/>
      <c r="E19" s="318"/>
      <c r="F19" s="318"/>
      <c r="G19" s="318"/>
      <c r="H19" s="318"/>
      <c r="I19" s="318"/>
      <c r="J19" s="318"/>
      <c r="K19" s="319"/>
      <c r="L19" s="121">
        <f t="shared" si="3"/>
        <v>0</v>
      </c>
      <c r="M19" s="113">
        <f>M20+M23+M26+M31</f>
        <v>0</v>
      </c>
      <c r="N19" s="113">
        <f>N20+N23+N26+N31</f>
        <v>0</v>
      </c>
      <c r="O19" s="113">
        <f>O20+O23+O26+O31</f>
        <v>0</v>
      </c>
      <c r="P19" s="113">
        <f>P20+P23+P26+P31</f>
        <v>0</v>
      </c>
      <c r="Q19" s="113">
        <f>Q20+Q23+Q26+Q31</f>
        <v>0</v>
      </c>
    </row>
    <row r="20" spans="1:17" ht="20.25" customHeight="1" x14ac:dyDescent="0.2">
      <c r="A20" s="18">
        <v>112</v>
      </c>
      <c r="B20" s="50">
        <v>212</v>
      </c>
      <c r="C20" s="395" t="s">
        <v>148</v>
      </c>
      <c r="D20" s="395"/>
      <c r="E20" s="395"/>
      <c r="F20" s="395"/>
      <c r="G20" s="395"/>
      <c r="H20" s="395"/>
      <c r="I20" s="395"/>
      <c r="J20" s="395"/>
      <c r="K20" s="395"/>
      <c r="L20" s="121">
        <f t="shared" si="3"/>
        <v>0</v>
      </c>
      <c r="M20" s="114">
        <f>SUM(M22)+N20</f>
        <v>0</v>
      </c>
      <c r="N20" s="114">
        <f t="shared" ref="N20:Q20" si="4">SUM(N22)</f>
        <v>0</v>
      </c>
      <c r="O20" s="114">
        <f t="shared" si="4"/>
        <v>0</v>
      </c>
      <c r="P20" s="114">
        <f>SUM(P22)+Q20</f>
        <v>0</v>
      </c>
      <c r="Q20" s="114">
        <f t="shared" si="4"/>
        <v>0</v>
      </c>
    </row>
    <row r="21" spans="1:17" ht="15.75" x14ac:dyDescent="0.2">
      <c r="A21" s="18"/>
      <c r="B21" s="320" t="s">
        <v>113</v>
      </c>
      <c r="C21" s="321"/>
      <c r="D21" s="321"/>
      <c r="E21" s="321"/>
      <c r="F21" s="321"/>
      <c r="G21" s="321"/>
      <c r="H21" s="321"/>
      <c r="I21" s="321"/>
      <c r="J21" s="321"/>
      <c r="K21" s="321"/>
      <c r="L21" s="121"/>
      <c r="M21" s="22"/>
      <c r="N21" s="22"/>
      <c r="O21" s="22"/>
      <c r="P21" s="22"/>
      <c r="Q21" s="49"/>
    </row>
    <row r="22" spans="1:17" ht="15.75" x14ac:dyDescent="0.2">
      <c r="A22" s="24"/>
      <c r="B22" s="310" t="s">
        <v>149</v>
      </c>
      <c r="C22" s="311"/>
      <c r="D22" s="311"/>
      <c r="E22" s="311"/>
      <c r="F22" s="311"/>
      <c r="G22" s="311"/>
      <c r="H22" s="311"/>
      <c r="I22" s="311"/>
      <c r="J22" s="311"/>
      <c r="K22" s="312"/>
      <c r="L22" s="121">
        <f t="shared" si="3"/>
        <v>0</v>
      </c>
      <c r="M22" s="22"/>
      <c r="N22" s="22"/>
      <c r="O22" s="22"/>
      <c r="P22" s="22"/>
      <c r="Q22" s="49"/>
    </row>
    <row r="23" spans="1:17" ht="18.75" customHeight="1" x14ac:dyDescent="0.2">
      <c r="A23" s="18">
        <v>112</v>
      </c>
      <c r="B23" s="50">
        <v>222</v>
      </c>
      <c r="C23" s="395" t="s">
        <v>150</v>
      </c>
      <c r="D23" s="395"/>
      <c r="E23" s="395"/>
      <c r="F23" s="395"/>
      <c r="G23" s="395"/>
      <c r="H23" s="395"/>
      <c r="I23" s="395"/>
      <c r="J23" s="395"/>
      <c r="K23" s="395"/>
      <c r="L23" s="121">
        <f t="shared" si="3"/>
        <v>0</v>
      </c>
      <c r="M23" s="114">
        <f>M24+N23</f>
        <v>0</v>
      </c>
      <c r="N23" s="114">
        <f>N24</f>
        <v>0</v>
      </c>
      <c r="O23" s="114">
        <f>O24</f>
        <v>0</v>
      </c>
      <c r="P23" s="114">
        <f>P24+Q23</f>
        <v>0</v>
      </c>
      <c r="Q23" s="114">
        <f t="shared" ref="Q23" si="5">Q24</f>
        <v>0</v>
      </c>
    </row>
    <row r="24" spans="1:17" ht="21" customHeight="1" x14ac:dyDescent="0.2">
      <c r="A24" s="24"/>
      <c r="B24" s="353" t="s">
        <v>151</v>
      </c>
      <c r="C24" s="441"/>
      <c r="D24" s="441"/>
      <c r="E24" s="441"/>
      <c r="F24" s="441"/>
      <c r="G24" s="441"/>
      <c r="H24" s="441"/>
      <c r="I24" s="441"/>
      <c r="J24" s="441"/>
      <c r="K24" s="441"/>
      <c r="L24" s="121">
        <f t="shared" si="3"/>
        <v>0</v>
      </c>
      <c r="M24" s="22"/>
      <c r="N24" s="22"/>
      <c r="O24" s="22"/>
      <c r="P24" s="22"/>
      <c r="Q24" s="49"/>
    </row>
    <row r="25" spans="1:17" ht="12.75" customHeight="1" x14ac:dyDescent="0.2">
      <c r="A25" s="24"/>
      <c r="B25" s="353"/>
      <c r="C25" s="441"/>
      <c r="D25" s="441"/>
      <c r="E25" s="441"/>
      <c r="F25" s="441"/>
      <c r="G25" s="441"/>
      <c r="H25" s="441"/>
      <c r="I25" s="441"/>
      <c r="J25" s="441"/>
      <c r="K25" s="441"/>
      <c r="L25" s="121"/>
      <c r="M25" s="22"/>
      <c r="N25" s="22"/>
      <c r="O25" s="22"/>
      <c r="P25" s="22"/>
      <c r="Q25" s="49"/>
    </row>
    <row r="26" spans="1:17" ht="15.75" customHeight="1" x14ac:dyDescent="0.2">
      <c r="A26" s="18">
        <v>112</v>
      </c>
      <c r="B26" s="50">
        <v>226</v>
      </c>
      <c r="C26" s="395" t="s">
        <v>152</v>
      </c>
      <c r="D26" s="395"/>
      <c r="E26" s="395"/>
      <c r="F26" s="395"/>
      <c r="G26" s="395"/>
      <c r="H26" s="395"/>
      <c r="I26" s="395"/>
      <c r="J26" s="395"/>
      <c r="K26" s="395"/>
      <c r="L26" s="121">
        <f t="shared" si="3"/>
        <v>0</v>
      </c>
      <c r="M26" s="114">
        <f>SUM(M27:M30)+N26</f>
        <v>0</v>
      </c>
      <c r="N26" s="114">
        <f t="shared" ref="N26:Q26" si="6">SUM(N27:N30)</f>
        <v>0</v>
      </c>
      <c r="O26" s="114">
        <f t="shared" si="6"/>
        <v>0</v>
      </c>
      <c r="P26" s="114">
        <f>SUM(P27:P30)+Q26</f>
        <v>0</v>
      </c>
      <c r="Q26" s="114">
        <f t="shared" si="6"/>
        <v>0</v>
      </c>
    </row>
    <row r="27" spans="1:17" ht="51.75" customHeight="1" x14ac:dyDescent="0.2">
      <c r="A27" s="18"/>
      <c r="B27" s="310" t="s">
        <v>153</v>
      </c>
      <c r="C27" s="311"/>
      <c r="D27" s="311"/>
      <c r="E27" s="311"/>
      <c r="F27" s="311"/>
      <c r="G27" s="311"/>
      <c r="H27" s="311"/>
      <c r="I27" s="311"/>
      <c r="J27" s="311"/>
      <c r="K27" s="312"/>
      <c r="L27" s="121">
        <f t="shared" si="3"/>
        <v>0</v>
      </c>
      <c r="M27" s="22"/>
      <c r="N27" s="22"/>
      <c r="O27" s="22"/>
      <c r="P27" s="22"/>
      <c r="Q27" s="49"/>
    </row>
    <row r="28" spans="1:17" ht="19.5" customHeight="1" x14ac:dyDescent="0.2">
      <c r="A28" s="141"/>
      <c r="B28" s="313" t="s">
        <v>319</v>
      </c>
      <c r="C28" s="308"/>
      <c r="D28" s="308"/>
      <c r="E28" s="308"/>
      <c r="F28" s="308"/>
      <c r="G28" s="308"/>
      <c r="H28" s="308"/>
      <c r="I28" s="308"/>
      <c r="J28" s="308"/>
      <c r="K28" s="309"/>
      <c r="L28" s="121"/>
      <c r="M28" s="22"/>
      <c r="N28" s="22"/>
      <c r="O28" s="22"/>
      <c r="P28" s="22"/>
      <c r="Q28" s="49"/>
    </row>
    <row r="29" spans="1:17" ht="32.25" customHeight="1" x14ac:dyDescent="0.2">
      <c r="A29" s="18"/>
      <c r="B29" s="312" t="s">
        <v>154</v>
      </c>
      <c r="C29" s="381"/>
      <c r="D29" s="381"/>
      <c r="E29" s="381"/>
      <c r="F29" s="381"/>
      <c r="G29" s="381"/>
      <c r="H29" s="381"/>
      <c r="I29" s="381"/>
      <c r="J29" s="381"/>
      <c r="K29" s="381"/>
      <c r="L29" s="121">
        <f t="shared" si="3"/>
        <v>0</v>
      </c>
      <c r="M29" s="22"/>
      <c r="N29" s="22"/>
      <c r="O29" s="22"/>
      <c r="P29" s="22"/>
      <c r="Q29" s="49"/>
    </row>
    <row r="30" spans="1:17" ht="22.5" customHeight="1" x14ac:dyDescent="0.2">
      <c r="A30" s="18"/>
      <c r="B30" s="310" t="s">
        <v>155</v>
      </c>
      <c r="C30" s="311"/>
      <c r="D30" s="311"/>
      <c r="E30" s="311"/>
      <c r="F30" s="311"/>
      <c r="G30" s="311"/>
      <c r="H30" s="311"/>
      <c r="I30" s="311"/>
      <c r="J30" s="311"/>
      <c r="K30" s="312"/>
      <c r="L30" s="121">
        <f t="shared" si="3"/>
        <v>0</v>
      </c>
      <c r="M30" s="22"/>
      <c r="N30" s="22"/>
      <c r="O30" s="22"/>
      <c r="P30" s="22"/>
      <c r="Q30" s="49"/>
    </row>
    <row r="31" spans="1:17" ht="19.5" customHeight="1" x14ac:dyDescent="0.2">
      <c r="A31" s="18">
        <v>112</v>
      </c>
      <c r="B31" s="51">
        <v>266</v>
      </c>
      <c r="C31" s="326" t="s">
        <v>145</v>
      </c>
      <c r="D31" s="326"/>
      <c r="E31" s="326"/>
      <c r="F31" s="326"/>
      <c r="G31" s="326"/>
      <c r="H31" s="326"/>
      <c r="I31" s="326"/>
      <c r="J31" s="326"/>
      <c r="K31" s="52"/>
      <c r="L31" s="121">
        <f t="shared" si="3"/>
        <v>0</v>
      </c>
      <c r="M31" s="114">
        <f>SUM(M33:M34)+N31</f>
        <v>0</v>
      </c>
      <c r="N31" s="114">
        <f t="shared" ref="N31:Q31" si="7">SUM(N33:N34)</f>
        <v>0</v>
      </c>
      <c r="O31" s="114">
        <f t="shared" si="7"/>
        <v>0</v>
      </c>
      <c r="P31" s="114">
        <f>SUM(P33:P34)+Q31</f>
        <v>0</v>
      </c>
      <c r="Q31" s="114">
        <f t="shared" si="7"/>
        <v>0</v>
      </c>
    </row>
    <row r="32" spans="1:17" ht="19.5" customHeight="1" x14ac:dyDescent="0.2">
      <c r="A32" s="18"/>
      <c r="B32" s="310" t="s">
        <v>113</v>
      </c>
      <c r="C32" s="311"/>
      <c r="D32" s="311"/>
      <c r="E32" s="311"/>
      <c r="F32" s="311"/>
      <c r="G32" s="311"/>
      <c r="H32" s="311"/>
      <c r="I32" s="311"/>
      <c r="J32" s="311"/>
      <c r="K32" s="312"/>
      <c r="L32" s="121"/>
      <c r="M32" s="22"/>
      <c r="N32" s="22"/>
      <c r="O32" s="22"/>
      <c r="P32" s="22"/>
      <c r="Q32" s="49"/>
    </row>
    <row r="33" spans="1:18" ht="31.5" customHeight="1" x14ac:dyDescent="0.2">
      <c r="A33" s="18"/>
      <c r="B33" s="310" t="s">
        <v>156</v>
      </c>
      <c r="C33" s="311"/>
      <c r="D33" s="311"/>
      <c r="E33" s="311"/>
      <c r="F33" s="311"/>
      <c r="G33" s="311"/>
      <c r="H33" s="311"/>
      <c r="I33" s="311"/>
      <c r="J33" s="311"/>
      <c r="K33" s="312"/>
      <c r="L33" s="121">
        <f t="shared" si="3"/>
        <v>0</v>
      </c>
      <c r="M33" s="22"/>
      <c r="N33" s="22"/>
      <c r="O33" s="22"/>
      <c r="P33" s="22"/>
      <c r="Q33" s="49"/>
    </row>
    <row r="34" spans="1:18" ht="15.75" customHeight="1" x14ac:dyDescent="0.2">
      <c r="A34" s="18"/>
      <c r="B34" s="313"/>
      <c r="C34" s="308"/>
      <c r="D34" s="308"/>
      <c r="E34" s="308"/>
      <c r="F34" s="308"/>
      <c r="G34" s="308"/>
      <c r="H34" s="308"/>
      <c r="I34" s="308"/>
      <c r="J34" s="308"/>
      <c r="K34" s="26"/>
      <c r="L34" s="121">
        <f t="shared" si="3"/>
        <v>0</v>
      </c>
      <c r="M34" s="22"/>
      <c r="N34" s="22"/>
      <c r="O34" s="22"/>
      <c r="P34" s="22"/>
      <c r="Q34" s="49"/>
    </row>
    <row r="35" spans="1:18" ht="15" customHeight="1" x14ac:dyDescent="0.2">
      <c r="A35" s="18"/>
      <c r="B35" s="313"/>
      <c r="C35" s="308"/>
      <c r="D35" s="308"/>
      <c r="E35" s="308"/>
      <c r="F35" s="308"/>
      <c r="G35" s="308"/>
      <c r="H35" s="308"/>
      <c r="I35" s="308"/>
      <c r="J35" s="308"/>
      <c r="K35" s="309"/>
      <c r="L35" s="121"/>
      <c r="M35" s="22"/>
      <c r="N35" s="22"/>
      <c r="O35" s="22"/>
      <c r="P35" s="22"/>
      <c r="Q35" s="49"/>
    </row>
    <row r="36" spans="1:18" ht="31.5" customHeight="1" x14ac:dyDescent="0.2">
      <c r="A36" s="18">
        <v>119</v>
      </c>
      <c r="B36" s="322" t="s">
        <v>157</v>
      </c>
      <c r="C36" s="323"/>
      <c r="D36" s="323"/>
      <c r="E36" s="323"/>
      <c r="F36" s="323"/>
      <c r="G36" s="323"/>
      <c r="H36" s="323"/>
      <c r="I36" s="323"/>
      <c r="J36" s="323"/>
      <c r="K36" s="324"/>
      <c r="L36" s="121">
        <f>M36+O36+P36</f>
        <v>18314875.190000001</v>
      </c>
      <c r="M36" s="109">
        <f>M37+M40</f>
        <v>17554874.300000001</v>
      </c>
      <c r="N36" s="109">
        <f t="shared" ref="N36:Q36" si="8">N37+N40</f>
        <v>339508.1</v>
      </c>
      <c r="O36" s="109">
        <f t="shared" si="8"/>
        <v>0</v>
      </c>
      <c r="P36" s="109">
        <f t="shared" si="8"/>
        <v>760000.89</v>
      </c>
      <c r="Q36" s="109">
        <f t="shared" si="8"/>
        <v>0.89</v>
      </c>
    </row>
    <row r="37" spans="1:18" ht="17.25" customHeight="1" x14ac:dyDescent="0.2">
      <c r="A37" s="18">
        <v>119</v>
      </c>
      <c r="B37" s="50">
        <v>213</v>
      </c>
      <c r="C37" s="395" t="s">
        <v>158</v>
      </c>
      <c r="D37" s="395"/>
      <c r="E37" s="395"/>
      <c r="F37" s="395"/>
      <c r="G37" s="395"/>
      <c r="H37" s="395"/>
      <c r="I37" s="395"/>
      <c r="J37" s="395"/>
      <c r="K37" s="395"/>
      <c r="L37" s="121">
        <f>M37+O37+P37</f>
        <v>18314875.190000001</v>
      </c>
      <c r="M37" s="114">
        <f>M38</f>
        <v>17554874.300000001</v>
      </c>
      <c r="N37" s="114">
        <f t="shared" ref="N37:Q37" si="9">N38</f>
        <v>339508.1</v>
      </c>
      <c r="O37" s="114">
        <f t="shared" si="9"/>
        <v>0</v>
      </c>
      <c r="P37" s="114">
        <f>P38+Q37</f>
        <v>760000.89</v>
      </c>
      <c r="Q37" s="114">
        <f t="shared" si="9"/>
        <v>0.89</v>
      </c>
    </row>
    <row r="38" spans="1:18" ht="15.75" x14ac:dyDescent="0.25">
      <c r="A38" s="18"/>
      <c r="B38" s="322" t="s">
        <v>158</v>
      </c>
      <c r="C38" s="323"/>
      <c r="D38" s="323"/>
      <c r="E38" s="323"/>
      <c r="F38" s="323"/>
      <c r="G38" s="323"/>
      <c r="H38" s="323"/>
      <c r="I38" s="323"/>
      <c r="J38" s="323"/>
      <c r="K38" s="324"/>
      <c r="L38" s="121">
        <f>M38+O38+P38</f>
        <v>18314874.300000001</v>
      </c>
      <c r="M38" s="75">
        <f>17215366.2+N38</f>
        <v>17554874.300000001</v>
      </c>
      <c r="N38" s="75">
        <v>339508.1</v>
      </c>
      <c r="O38" s="75"/>
      <c r="P38" s="75">
        <f>760000</f>
        <v>760000</v>
      </c>
      <c r="Q38" s="75">
        <v>0.89</v>
      </c>
    </row>
    <row r="39" spans="1:18" ht="34.5" customHeight="1" x14ac:dyDescent="0.2">
      <c r="A39" s="144"/>
      <c r="B39" s="310" t="s">
        <v>448</v>
      </c>
      <c r="C39" s="311"/>
      <c r="D39" s="311"/>
      <c r="E39" s="311"/>
      <c r="F39" s="311"/>
      <c r="G39" s="311"/>
      <c r="H39" s="311"/>
      <c r="I39" s="311"/>
      <c r="J39" s="311"/>
      <c r="K39" s="312"/>
      <c r="L39" s="121"/>
      <c r="M39" s="22"/>
      <c r="N39" s="22"/>
      <c r="O39" s="22"/>
      <c r="P39" s="22"/>
      <c r="Q39" s="168"/>
    </row>
    <row r="40" spans="1:18" ht="17.25" customHeight="1" x14ac:dyDescent="0.2">
      <c r="A40" s="185">
        <v>119</v>
      </c>
      <c r="B40" s="184">
        <v>266</v>
      </c>
      <c r="C40" s="395" t="s">
        <v>450</v>
      </c>
      <c r="D40" s="395"/>
      <c r="E40" s="395"/>
      <c r="F40" s="395"/>
      <c r="G40" s="395"/>
      <c r="H40" s="395"/>
      <c r="I40" s="395"/>
      <c r="J40" s="395"/>
      <c r="K40" s="395"/>
      <c r="L40" s="121">
        <f>M40+O40+P40</f>
        <v>0</v>
      </c>
      <c r="M40" s="114"/>
      <c r="N40" s="114"/>
      <c r="O40" s="114"/>
      <c r="P40" s="114"/>
      <c r="Q40" s="114">
        <f>Q41</f>
        <v>0</v>
      </c>
    </row>
    <row r="41" spans="1:18" ht="18.75" x14ac:dyDescent="0.2">
      <c r="A41" s="128"/>
      <c r="B41" s="129">
        <v>220</v>
      </c>
      <c r="C41" s="486" t="s">
        <v>159</v>
      </c>
      <c r="D41" s="486"/>
      <c r="E41" s="486"/>
      <c r="F41" s="486"/>
      <c r="G41" s="486"/>
      <c r="H41" s="486"/>
      <c r="I41" s="486"/>
      <c r="J41" s="486"/>
      <c r="K41" s="486"/>
      <c r="L41" s="130">
        <f>M41+O41+P41</f>
        <v>8531570.1699999999</v>
      </c>
      <c r="M41" s="131">
        <f>M42+M61+M93+M104+M146+M169+M174</f>
        <v>7348179.1100000003</v>
      </c>
      <c r="N41" s="131">
        <f>N42+N61+N93+N104+N146+N169+N174</f>
        <v>298683.32</v>
      </c>
      <c r="O41" s="131">
        <f>O42+O61+O93+O104+O146+O169+O174</f>
        <v>390880</v>
      </c>
      <c r="P41" s="131">
        <f>P42+P61+P93+P104+P146+P169+P174+P53</f>
        <v>792511.06</v>
      </c>
      <c r="Q41" s="131">
        <f>Q42+Q61+Q93+Q104+Q146+Q169+Q174</f>
        <v>0</v>
      </c>
    </row>
    <row r="42" spans="1:18" ht="15.75" x14ac:dyDescent="0.2">
      <c r="A42" s="18">
        <v>244</v>
      </c>
      <c r="B42" s="50">
        <v>221</v>
      </c>
      <c r="C42" s="395" t="s">
        <v>160</v>
      </c>
      <c r="D42" s="395"/>
      <c r="E42" s="395"/>
      <c r="F42" s="395"/>
      <c r="G42" s="395"/>
      <c r="H42" s="395"/>
      <c r="I42" s="395"/>
      <c r="J42" s="395"/>
      <c r="K42" s="395"/>
      <c r="L42" s="121">
        <f t="shared" si="3"/>
        <v>222430</v>
      </c>
      <c r="M42" s="114">
        <f>SUM(M44:M50)+N42</f>
        <v>222430</v>
      </c>
      <c r="N42" s="114">
        <f t="shared" ref="N42:Q42" si="10">SUM(N44:N50)</f>
        <v>0</v>
      </c>
      <c r="O42" s="114">
        <f t="shared" si="10"/>
        <v>0</v>
      </c>
      <c r="P42" s="114">
        <f>SUM(P44:P50)+Q42</f>
        <v>0</v>
      </c>
      <c r="Q42" s="114">
        <f t="shared" si="10"/>
        <v>0</v>
      </c>
      <c r="R42" s="17">
        <f>M42-92702</f>
        <v>129728</v>
      </c>
    </row>
    <row r="43" spans="1:18" ht="39" customHeight="1" x14ac:dyDescent="0.2">
      <c r="A43" s="24"/>
      <c r="B43" s="335" t="s">
        <v>161</v>
      </c>
      <c r="C43" s="440"/>
      <c r="D43" s="440"/>
      <c r="E43" s="440"/>
      <c r="F43" s="440"/>
      <c r="G43" s="440"/>
      <c r="H43" s="440"/>
      <c r="I43" s="25" t="s">
        <v>162</v>
      </c>
      <c r="J43" s="25" t="s">
        <v>163</v>
      </c>
      <c r="K43" s="25" t="s">
        <v>164</v>
      </c>
      <c r="L43" s="121"/>
      <c r="M43" s="53"/>
      <c r="N43" s="53"/>
      <c r="O43" s="53"/>
      <c r="P43" s="53"/>
      <c r="Q43" s="49"/>
    </row>
    <row r="44" spans="1:18" ht="15.75" x14ac:dyDescent="0.2">
      <c r="A44" s="24"/>
      <c r="B44" s="312" t="s">
        <v>165</v>
      </c>
      <c r="C44" s="381"/>
      <c r="D44" s="381"/>
      <c r="E44" s="381"/>
      <c r="F44" s="381"/>
      <c r="G44" s="381"/>
      <c r="H44" s="381"/>
      <c r="I44" s="159">
        <v>6</v>
      </c>
      <c r="J44" s="180"/>
      <c r="K44" s="54"/>
      <c r="L44" s="121">
        <f t="shared" si="3"/>
        <v>222430</v>
      </c>
      <c r="M44" s="275">
        <v>222430</v>
      </c>
      <c r="N44" s="53"/>
      <c r="O44" s="146"/>
      <c r="P44" s="143"/>
      <c r="Q44" s="49"/>
    </row>
    <row r="45" spans="1:18" ht="15.75" x14ac:dyDescent="0.2">
      <c r="A45" s="24"/>
      <c r="B45" s="312" t="s">
        <v>166</v>
      </c>
      <c r="C45" s="381"/>
      <c r="D45" s="381"/>
      <c r="E45" s="381"/>
      <c r="F45" s="381"/>
      <c r="G45" s="381"/>
      <c r="H45" s="381"/>
      <c r="I45" s="54"/>
      <c r="J45" s="54"/>
      <c r="K45" s="54"/>
      <c r="L45" s="121">
        <f t="shared" si="3"/>
        <v>0</v>
      </c>
      <c r="M45" s="189"/>
      <c r="N45" s="53"/>
      <c r="O45" s="170"/>
      <c r="P45" s="53"/>
      <c r="Q45" s="49"/>
    </row>
    <row r="46" spans="1:18" ht="15.75" x14ac:dyDescent="0.2">
      <c r="A46" s="24"/>
      <c r="B46" s="312" t="s">
        <v>167</v>
      </c>
      <c r="C46" s="381"/>
      <c r="D46" s="381"/>
      <c r="E46" s="381"/>
      <c r="F46" s="381"/>
      <c r="G46" s="381"/>
      <c r="H46" s="381"/>
      <c r="I46" s="54"/>
      <c r="J46" s="54"/>
      <c r="K46" s="54"/>
      <c r="L46" s="121">
        <f t="shared" si="3"/>
        <v>0</v>
      </c>
      <c r="M46" s="53"/>
      <c r="N46" s="53"/>
      <c r="O46" s="53"/>
      <c r="P46" s="53"/>
      <c r="Q46" s="49"/>
    </row>
    <row r="47" spans="1:18" ht="32.25" customHeight="1" x14ac:dyDescent="0.2">
      <c r="A47" s="24"/>
      <c r="B47" s="312" t="s">
        <v>168</v>
      </c>
      <c r="C47" s="381"/>
      <c r="D47" s="381"/>
      <c r="E47" s="381"/>
      <c r="F47" s="381"/>
      <c r="G47" s="381"/>
      <c r="H47" s="381"/>
      <c r="I47" s="54"/>
      <c r="J47" s="54"/>
      <c r="K47" s="54"/>
      <c r="L47" s="121">
        <f t="shared" si="3"/>
        <v>0</v>
      </c>
      <c r="M47" s="53"/>
      <c r="N47" s="53"/>
      <c r="O47" s="53"/>
      <c r="P47" s="53"/>
      <c r="Q47" s="49"/>
    </row>
    <row r="48" spans="1:18" ht="15.75" x14ac:dyDescent="0.2">
      <c r="A48" s="24"/>
      <c r="B48" s="312" t="s">
        <v>169</v>
      </c>
      <c r="C48" s="381"/>
      <c r="D48" s="381"/>
      <c r="E48" s="381"/>
      <c r="F48" s="381"/>
      <c r="G48" s="381"/>
      <c r="H48" s="381"/>
      <c r="I48" s="54"/>
      <c r="J48" s="54"/>
      <c r="K48" s="54"/>
      <c r="L48" s="121">
        <f t="shared" si="3"/>
        <v>0</v>
      </c>
      <c r="M48" s="53"/>
      <c r="N48" s="53"/>
      <c r="O48" s="53"/>
      <c r="P48" s="53"/>
      <c r="Q48" s="49"/>
    </row>
    <row r="49" spans="1:19" ht="34.5" customHeight="1" x14ac:dyDescent="0.2">
      <c r="A49" s="24"/>
      <c r="B49" s="312" t="s">
        <v>170</v>
      </c>
      <c r="C49" s="381"/>
      <c r="D49" s="381"/>
      <c r="E49" s="381"/>
      <c r="F49" s="381"/>
      <c r="G49" s="381"/>
      <c r="H49" s="381"/>
      <c r="I49" s="54"/>
      <c r="J49" s="54"/>
      <c r="K49" s="55"/>
      <c r="L49" s="121">
        <f t="shared" si="3"/>
        <v>0</v>
      </c>
      <c r="M49" s="53"/>
      <c r="N49" s="53"/>
      <c r="O49" s="53"/>
      <c r="P49" s="53"/>
      <c r="Q49" s="49"/>
    </row>
    <row r="50" spans="1:19" ht="19.5" customHeight="1" x14ac:dyDescent="0.2">
      <c r="A50" s="24"/>
      <c r="B50" s="312" t="s">
        <v>171</v>
      </c>
      <c r="C50" s="381"/>
      <c r="D50" s="381"/>
      <c r="E50" s="381"/>
      <c r="F50" s="381"/>
      <c r="G50" s="381"/>
      <c r="H50" s="381"/>
      <c r="I50" s="23"/>
      <c r="J50" s="23"/>
      <c r="K50" s="23"/>
      <c r="L50" s="121">
        <f t="shared" si="3"/>
        <v>0</v>
      </c>
      <c r="M50" s="53"/>
      <c r="N50" s="53"/>
      <c r="O50" s="53"/>
      <c r="P50" s="53"/>
      <c r="Q50" s="49"/>
    </row>
    <row r="51" spans="1:19" ht="21.75" customHeight="1" x14ac:dyDescent="0.2">
      <c r="A51" s="24"/>
      <c r="B51" s="342" t="s">
        <v>113</v>
      </c>
      <c r="C51" s="343"/>
      <c r="D51" s="343"/>
      <c r="E51" s="343"/>
      <c r="F51" s="343"/>
      <c r="G51" s="343"/>
      <c r="H51" s="343"/>
      <c r="I51" s="56"/>
      <c r="J51" s="56"/>
      <c r="K51" s="56"/>
      <c r="L51" s="121"/>
      <c r="M51" s="53"/>
      <c r="N51" s="53"/>
      <c r="O51" s="53"/>
      <c r="P51" s="53"/>
      <c r="Q51" s="49"/>
    </row>
    <row r="52" spans="1:19" ht="16.5" customHeight="1" x14ac:dyDescent="0.2">
      <c r="A52" s="24"/>
      <c r="B52" s="333"/>
      <c r="C52" s="334"/>
      <c r="D52" s="334"/>
      <c r="E52" s="334"/>
      <c r="F52" s="334"/>
      <c r="G52" s="334"/>
      <c r="H52" s="334"/>
      <c r="I52" s="56"/>
      <c r="J52" s="56"/>
      <c r="K52" s="56"/>
      <c r="L52" s="121">
        <f t="shared" si="3"/>
        <v>0</v>
      </c>
      <c r="M52" s="53"/>
      <c r="N52" s="53"/>
      <c r="O52" s="53"/>
      <c r="P52" s="53"/>
      <c r="Q52" s="49"/>
    </row>
    <row r="53" spans="1:19" ht="18.75" customHeight="1" x14ac:dyDescent="0.2">
      <c r="A53" s="24"/>
      <c r="B53" s="50">
        <v>222</v>
      </c>
      <c r="C53" s="322" t="s">
        <v>150</v>
      </c>
      <c r="D53" s="323"/>
      <c r="E53" s="323"/>
      <c r="F53" s="323"/>
      <c r="G53" s="323"/>
      <c r="H53" s="323"/>
      <c r="I53" s="323"/>
      <c r="J53" s="323"/>
      <c r="K53" s="324"/>
      <c r="L53" s="121">
        <f t="shared" si="3"/>
        <v>0</v>
      </c>
      <c r="M53" s="114">
        <f>M54</f>
        <v>0</v>
      </c>
      <c r="N53" s="114">
        <f t="shared" ref="N53:Q53" si="11">N54</f>
        <v>0</v>
      </c>
      <c r="O53" s="114">
        <f t="shared" si="11"/>
        <v>0</v>
      </c>
      <c r="P53" s="114">
        <f t="shared" si="11"/>
        <v>0</v>
      </c>
      <c r="Q53" s="114">
        <f t="shared" si="11"/>
        <v>0</v>
      </c>
    </row>
    <row r="54" spans="1:19" ht="19.5" customHeight="1" x14ac:dyDescent="0.2">
      <c r="A54" s="79">
        <v>244</v>
      </c>
      <c r="B54" s="79">
        <v>222</v>
      </c>
      <c r="C54" s="469" t="s">
        <v>150</v>
      </c>
      <c r="D54" s="470"/>
      <c r="E54" s="470"/>
      <c r="F54" s="470"/>
      <c r="G54" s="470"/>
      <c r="H54" s="470"/>
      <c r="I54" s="470"/>
      <c r="J54" s="470"/>
      <c r="K54" s="471"/>
      <c r="L54" s="121">
        <f t="shared" si="3"/>
        <v>0</v>
      </c>
      <c r="M54" s="114">
        <f>SUM(M56:M58)+N54</f>
        <v>0</v>
      </c>
      <c r="N54" s="114">
        <f t="shared" ref="N54:Q54" si="12">SUM(N56:N58)</f>
        <v>0</v>
      </c>
      <c r="O54" s="114">
        <f t="shared" si="12"/>
        <v>0</v>
      </c>
      <c r="P54" s="114"/>
      <c r="Q54" s="114">
        <f t="shared" si="12"/>
        <v>0</v>
      </c>
    </row>
    <row r="55" spans="1:19" ht="15.75" x14ac:dyDescent="0.2">
      <c r="A55" s="24"/>
      <c r="B55" s="320" t="s">
        <v>113</v>
      </c>
      <c r="C55" s="321"/>
      <c r="D55" s="321"/>
      <c r="E55" s="321"/>
      <c r="F55" s="321"/>
      <c r="G55" s="321"/>
      <c r="H55" s="321"/>
      <c r="I55" s="321"/>
      <c r="J55" s="321"/>
      <c r="K55" s="321"/>
      <c r="L55" s="121"/>
      <c r="M55" s="53"/>
      <c r="N55" s="53"/>
      <c r="O55" s="53"/>
      <c r="P55" s="53"/>
      <c r="Q55" s="49"/>
    </row>
    <row r="56" spans="1:19" ht="30.75" customHeight="1" x14ac:dyDescent="0.2">
      <c r="A56" s="24"/>
      <c r="B56" s="312" t="s">
        <v>172</v>
      </c>
      <c r="C56" s="381"/>
      <c r="D56" s="381"/>
      <c r="E56" s="381"/>
      <c r="F56" s="381"/>
      <c r="G56" s="381"/>
      <c r="H56" s="381"/>
      <c r="I56" s="381"/>
      <c r="J56" s="381"/>
      <c r="K56" s="381"/>
      <c r="L56" s="121">
        <f t="shared" si="3"/>
        <v>0</v>
      </c>
      <c r="M56" s="53"/>
      <c r="N56" s="53"/>
      <c r="O56" s="53"/>
      <c r="P56" s="53"/>
      <c r="Q56" s="49"/>
    </row>
    <row r="57" spans="1:19" ht="21" customHeight="1" x14ac:dyDescent="0.2">
      <c r="A57" s="24"/>
      <c r="B57" s="310" t="s">
        <v>173</v>
      </c>
      <c r="C57" s="435"/>
      <c r="D57" s="435"/>
      <c r="E57" s="435"/>
      <c r="F57" s="435"/>
      <c r="G57" s="435"/>
      <c r="H57" s="435"/>
      <c r="I57" s="435"/>
      <c r="J57" s="435"/>
      <c r="K57" s="436"/>
      <c r="L57" s="121">
        <f t="shared" si="3"/>
        <v>0</v>
      </c>
      <c r="M57" s="53"/>
      <c r="N57" s="53"/>
      <c r="O57" s="53"/>
      <c r="P57" s="22"/>
      <c r="Q57" s="49"/>
    </row>
    <row r="58" spans="1:19" ht="15.75" customHeight="1" x14ac:dyDescent="0.2">
      <c r="A58" s="24"/>
      <c r="B58" s="310" t="s">
        <v>174</v>
      </c>
      <c r="C58" s="435"/>
      <c r="D58" s="435"/>
      <c r="E58" s="435"/>
      <c r="F58" s="435"/>
      <c r="G58" s="435"/>
      <c r="H58" s="435"/>
      <c r="I58" s="435"/>
      <c r="J58" s="435"/>
      <c r="K58" s="436"/>
      <c r="L58" s="121">
        <f t="shared" si="3"/>
        <v>0</v>
      </c>
      <c r="M58" s="53"/>
      <c r="N58" s="53"/>
      <c r="O58" s="53"/>
      <c r="P58" s="22"/>
      <c r="Q58" s="49"/>
    </row>
    <row r="59" spans="1:19" ht="15.75" customHeight="1" x14ac:dyDescent="0.2">
      <c r="A59" s="24"/>
      <c r="B59" s="310" t="s">
        <v>113</v>
      </c>
      <c r="C59" s="311"/>
      <c r="D59" s="311"/>
      <c r="E59" s="311"/>
      <c r="F59" s="311"/>
      <c r="G59" s="311"/>
      <c r="H59" s="311"/>
      <c r="I59" s="311"/>
      <c r="J59" s="311"/>
      <c r="K59" s="312"/>
      <c r="L59" s="121"/>
      <c r="M59" s="53"/>
      <c r="N59" s="53"/>
      <c r="O59" s="53"/>
      <c r="P59" s="22"/>
      <c r="Q59" s="49"/>
    </row>
    <row r="60" spans="1:19" ht="15.75" customHeight="1" x14ac:dyDescent="0.2">
      <c r="A60" s="24"/>
      <c r="B60" s="313"/>
      <c r="C60" s="308"/>
      <c r="D60" s="308"/>
      <c r="E60" s="308"/>
      <c r="F60" s="308"/>
      <c r="G60" s="308"/>
      <c r="H60" s="308"/>
      <c r="I60" s="308"/>
      <c r="J60" s="308"/>
      <c r="K60" s="309"/>
      <c r="L60" s="121">
        <f t="shared" si="3"/>
        <v>0</v>
      </c>
      <c r="M60" s="53"/>
      <c r="N60" s="53"/>
      <c r="O60" s="53"/>
      <c r="P60" s="22"/>
      <c r="Q60" s="49"/>
    </row>
    <row r="61" spans="1:19" ht="15.75" x14ac:dyDescent="0.2">
      <c r="A61" s="18"/>
      <c r="B61" s="50">
        <v>223</v>
      </c>
      <c r="C61" s="395" t="s">
        <v>175</v>
      </c>
      <c r="D61" s="395"/>
      <c r="E61" s="395"/>
      <c r="F61" s="395"/>
      <c r="G61" s="395"/>
      <c r="H61" s="395"/>
      <c r="I61" s="395"/>
      <c r="J61" s="395"/>
      <c r="K61" s="395"/>
      <c r="L61" s="121">
        <f>M61+O61+P61</f>
        <v>5645538.3799999999</v>
      </c>
      <c r="M61" s="109">
        <f>M62+M71+M80+M89</f>
        <v>5273027.32</v>
      </c>
      <c r="N61" s="109">
        <f t="shared" ref="N61:Q61" si="13">N62+N71+N80+N89</f>
        <v>298683.32</v>
      </c>
      <c r="O61" s="109">
        <f t="shared" si="13"/>
        <v>0</v>
      </c>
      <c r="P61" s="109">
        <f>P62+P71+P80+P89+Q61</f>
        <v>372511.06</v>
      </c>
      <c r="Q61" s="109">
        <f t="shared" si="13"/>
        <v>0</v>
      </c>
    </row>
    <row r="62" spans="1:19" ht="15.75" x14ac:dyDescent="0.25">
      <c r="A62" s="171">
        <v>247</v>
      </c>
      <c r="B62" s="312" t="s">
        <v>176</v>
      </c>
      <c r="C62" s="381"/>
      <c r="D62" s="381"/>
      <c r="E62" s="381"/>
      <c r="F62" s="381"/>
      <c r="G62" s="381"/>
      <c r="H62" s="381"/>
      <c r="I62" s="381"/>
      <c r="J62" s="381"/>
      <c r="K62" s="381"/>
      <c r="L62" s="121">
        <f>M62+O62+P62</f>
        <v>2796375.08</v>
      </c>
      <c r="M62" s="114">
        <f>SUM(M64:M70)</f>
        <v>2423864.02</v>
      </c>
      <c r="N62" s="114">
        <f>SUM(N64:N70)</f>
        <v>212061.23</v>
      </c>
      <c r="O62" s="114">
        <f t="shared" ref="O62:Q62" si="14">SUM(O64:O70)</f>
        <v>0</v>
      </c>
      <c r="P62" s="114">
        <f>SUM(P64:P70)+Q62</f>
        <v>372511.06</v>
      </c>
      <c r="Q62" s="114">
        <f t="shared" si="14"/>
        <v>0</v>
      </c>
    </row>
    <row r="63" spans="1:19" ht="39" customHeight="1" x14ac:dyDescent="0.25">
      <c r="A63" s="171"/>
      <c r="B63" s="333" t="s">
        <v>365</v>
      </c>
      <c r="C63" s="334"/>
      <c r="D63" s="334"/>
      <c r="E63" s="334"/>
      <c r="F63" s="334"/>
      <c r="G63" s="334"/>
      <c r="H63" s="335"/>
      <c r="I63" s="440" t="s">
        <v>177</v>
      </c>
      <c r="J63" s="440"/>
      <c r="K63" s="440"/>
      <c r="L63" s="479"/>
      <c r="M63" s="479"/>
      <c r="N63" s="479"/>
      <c r="O63" s="479"/>
      <c r="P63" s="479"/>
      <c r="Q63" s="49"/>
    </row>
    <row r="64" spans="1:19" ht="15.75" x14ac:dyDescent="0.25">
      <c r="A64" s="171"/>
      <c r="B64" s="462" t="s">
        <v>291</v>
      </c>
      <c r="C64" s="463"/>
      <c r="D64" s="463"/>
      <c r="E64" s="463"/>
      <c r="F64" s="463"/>
      <c r="G64" s="463"/>
      <c r="H64" s="461"/>
      <c r="I64" s="482"/>
      <c r="J64" s="482"/>
      <c r="K64" s="482"/>
      <c r="L64" s="109">
        <f>M64+O64+P64</f>
        <v>2796375.08</v>
      </c>
      <c r="M64" s="169">
        <f>2821663-363291.44+237689.32-500000+15741.91+N64</f>
        <v>2423864.02</v>
      </c>
      <c r="N64" s="272">
        <v>212061.23</v>
      </c>
      <c r="O64" s="53"/>
      <c r="P64" s="277">
        <v>372511.06</v>
      </c>
      <c r="Q64" s="22"/>
      <c r="R64" s="17">
        <f>309033.36-P64</f>
        <v>-63477.700000000012</v>
      </c>
      <c r="S64" s="13">
        <v>2821663.56</v>
      </c>
    </row>
    <row r="65" spans="1:19" ht="15.75" x14ac:dyDescent="0.25">
      <c r="A65" s="171"/>
      <c r="B65" s="390"/>
      <c r="C65" s="391"/>
      <c r="D65" s="391"/>
      <c r="E65" s="391"/>
      <c r="F65" s="391"/>
      <c r="G65" s="391"/>
      <c r="H65" s="392"/>
      <c r="I65" s="483"/>
      <c r="J65" s="484"/>
      <c r="K65" s="485"/>
      <c r="L65" s="109">
        <f t="shared" ref="L65:L71" si="15">M65+O65+P65</f>
        <v>0</v>
      </c>
      <c r="M65" s="22"/>
      <c r="N65" s="53"/>
      <c r="O65" s="53"/>
      <c r="P65" s="22"/>
      <c r="Q65" s="49"/>
      <c r="S65" s="17">
        <f>L64-S64</f>
        <v>-25288.479999999981</v>
      </c>
    </row>
    <row r="66" spans="1:19" ht="15.75" x14ac:dyDescent="0.25">
      <c r="A66" s="171"/>
      <c r="B66" s="390"/>
      <c r="C66" s="391"/>
      <c r="D66" s="391"/>
      <c r="E66" s="391"/>
      <c r="F66" s="391"/>
      <c r="G66" s="391"/>
      <c r="H66" s="392"/>
      <c r="I66" s="481"/>
      <c r="J66" s="481"/>
      <c r="K66" s="481"/>
      <c r="L66" s="109">
        <f t="shared" si="15"/>
        <v>0</v>
      </c>
      <c r="M66" s="22"/>
      <c r="N66" s="53"/>
      <c r="O66" s="53"/>
      <c r="P66" s="22"/>
      <c r="Q66" s="49"/>
    </row>
    <row r="67" spans="1:19" ht="15.75" x14ac:dyDescent="0.25">
      <c r="A67" s="171"/>
      <c r="B67" s="390"/>
      <c r="C67" s="391"/>
      <c r="D67" s="391"/>
      <c r="E67" s="391"/>
      <c r="F67" s="391"/>
      <c r="G67" s="391"/>
      <c r="H67" s="392"/>
      <c r="I67" s="481"/>
      <c r="J67" s="481"/>
      <c r="K67" s="481"/>
      <c r="L67" s="109">
        <f t="shared" si="15"/>
        <v>0</v>
      </c>
      <c r="M67" s="22"/>
      <c r="N67" s="53"/>
      <c r="O67" s="53"/>
      <c r="P67" s="22"/>
      <c r="Q67" s="49"/>
    </row>
    <row r="68" spans="1:19" ht="15.75" x14ac:dyDescent="0.25">
      <c r="A68" s="171"/>
      <c r="B68" s="390"/>
      <c r="C68" s="391"/>
      <c r="D68" s="391"/>
      <c r="E68" s="391"/>
      <c r="F68" s="391"/>
      <c r="G68" s="391"/>
      <c r="H68" s="392"/>
      <c r="I68" s="390"/>
      <c r="J68" s="391"/>
      <c r="K68" s="392"/>
      <c r="L68" s="109">
        <f t="shared" si="15"/>
        <v>0</v>
      </c>
      <c r="M68" s="22"/>
      <c r="N68" s="53"/>
      <c r="O68" s="53"/>
      <c r="P68" s="22"/>
      <c r="Q68" s="49"/>
    </row>
    <row r="69" spans="1:19" ht="15.75" x14ac:dyDescent="0.25">
      <c r="A69" s="171"/>
      <c r="B69" s="390"/>
      <c r="C69" s="391"/>
      <c r="D69" s="391"/>
      <c r="E69" s="391"/>
      <c r="F69" s="391"/>
      <c r="G69" s="391"/>
      <c r="H69" s="392"/>
      <c r="I69" s="447"/>
      <c r="J69" s="447"/>
      <c r="K69" s="447"/>
      <c r="L69" s="109">
        <f t="shared" si="15"/>
        <v>0</v>
      </c>
      <c r="M69" s="22"/>
      <c r="N69" s="53"/>
      <c r="O69" s="53"/>
      <c r="P69" s="22"/>
      <c r="Q69" s="49"/>
    </row>
    <row r="70" spans="1:19" ht="15.75" x14ac:dyDescent="0.25">
      <c r="A70" s="171"/>
      <c r="B70" s="461"/>
      <c r="C70" s="459"/>
      <c r="D70" s="459"/>
      <c r="E70" s="459"/>
      <c r="F70" s="459"/>
      <c r="G70" s="459"/>
      <c r="H70" s="459"/>
      <c r="I70" s="459"/>
      <c r="J70" s="459"/>
      <c r="K70" s="459"/>
      <c r="L70" s="109">
        <f t="shared" si="15"/>
        <v>0</v>
      </c>
      <c r="M70" s="22"/>
      <c r="N70" s="53"/>
      <c r="O70" s="53"/>
      <c r="P70" s="22"/>
      <c r="Q70" s="49"/>
    </row>
    <row r="71" spans="1:19" ht="15.75" x14ac:dyDescent="0.25">
      <c r="A71" s="171">
        <v>247</v>
      </c>
      <c r="B71" s="419" t="s">
        <v>178</v>
      </c>
      <c r="C71" s="460"/>
      <c r="D71" s="460"/>
      <c r="E71" s="460"/>
      <c r="F71" s="460"/>
      <c r="G71" s="460"/>
      <c r="H71" s="460"/>
      <c r="I71" s="460"/>
      <c r="J71" s="460"/>
      <c r="K71" s="460"/>
      <c r="L71" s="109">
        <f t="shared" si="15"/>
        <v>2162541.21</v>
      </c>
      <c r="M71" s="114">
        <f>SUM(M73:M79)+N71</f>
        <v>2162541.21</v>
      </c>
      <c r="N71" s="114">
        <f t="shared" ref="N71:Q71" si="16">SUM(N73:N79)</f>
        <v>0</v>
      </c>
      <c r="O71" s="114">
        <f t="shared" si="16"/>
        <v>0</v>
      </c>
      <c r="P71" s="114">
        <f>SUM(P73:P79)+Q71</f>
        <v>0</v>
      </c>
      <c r="Q71" s="114">
        <f t="shared" si="16"/>
        <v>0</v>
      </c>
    </row>
    <row r="72" spans="1:19" ht="40.5" customHeight="1" x14ac:dyDescent="0.25">
      <c r="A72" s="171"/>
      <c r="B72" s="390" t="s">
        <v>366</v>
      </c>
      <c r="C72" s="391"/>
      <c r="D72" s="391"/>
      <c r="E72" s="391"/>
      <c r="F72" s="391"/>
      <c r="G72" s="391"/>
      <c r="H72" s="392"/>
      <c r="I72" s="447" t="s">
        <v>179</v>
      </c>
      <c r="J72" s="447"/>
      <c r="K72" s="447"/>
      <c r="L72" s="479"/>
      <c r="M72" s="479"/>
      <c r="N72" s="479"/>
      <c r="O72" s="479"/>
      <c r="P72" s="479"/>
      <c r="Q72" s="49"/>
    </row>
    <row r="73" spans="1:19" ht="19.5" customHeight="1" x14ac:dyDescent="0.25">
      <c r="A73" s="171"/>
      <c r="B73" s="462" t="s">
        <v>286</v>
      </c>
      <c r="C73" s="463"/>
      <c r="D73" s="463"/>
      <c r="E73" s="463"/>
      <c r="F73" s="463"/>
      <c r="G73" s="463"/>
      <c r="H73" s="461"/>
      <c r="I73" s="477"/>
      <c r="J73" s="480"/>
      <c r="K73" s="478"/>
      <c r="L73" s="109">
        <f>M73+O73+P73</f>
        <v>1242941.21</v>
      </c>
      <c r="M73" s="22">
        <f>1283400-40458.79</f>
        <v>1242941.21</v>
      </c>
      <c r="N73" s="53"/>
      <c r="O73" s="53"/>
      <c r="P73" s="22"/>
      <c r="Q73" s="49"/>
    </row>
    <row r="74" spans="1:19" ht="15.75" x14ac:dyDescent="0.25">
      <c r="A74" s="171"/>
      <c r="B74" s="462" t="s">
        <v>287</v>
      </c>
      <c r="C74" s="463"/>
      <c r="D74" s="463"/>
      <c r="E74" s="463"/>
      <c r="F74" s="463"/>
      <c r="G74" s="463"/>
      <c r="H74" s="461"/>
      <c r="I74" s="447"/>
      <c r="J74" s="447"/>
      <c r="K74" s="447"/>
      <c r="L74" s="109">
        <f t="shared" ref="L74:L80" si="17">M74+O74+P74</f>
        <v>919600</v>
      </c>
      <c r="M74" s="22">
        <v>919600</v>
      </c>
      <c r="N74" s="53"/>
      <c r="O74" s="53"/>
      <c r="P74" s="22"/>
      <c r="Q74" s="49"/>
    </row>
    <row r="75" spans="1:19" ht="15.75" x14ac:dyDescent="0.25">
      <c r="A75" s="171"/>
      <c r="B75" s="390"/>
      <c r="C75" s="391"/>
      <c r="D75" s="391"/>
      <c r="E75" s="391"/>
      <c r="F75" s="391"/>
      <c r="G75" s="391"/>
      <c r="H75" s="392"/>
      <c r="I75" s="447"/>
      <c r="J75" s="447"/>
      <c r="K75" s="447"/>
      <c r="L75" s="109">
        <f t="shared" si="17"/>
        <v>0</v>
      </c>
      <c r="M75" s="22"/>
      <c r="N75" s="53"/>
      <c r="O75" s="53"/>
      <c r="P75" s="22"/>
      <c r="Q75" s="49"/>
    </row>
    <row r="76" spans="1:19" ht="15.75" x14ac:dyDescent="0.25">
      <c r="A76" s="171"/>
      <c r="B76" s="390"/>
      <c r="C76" s="391"/>
      <c r="D76" s="391"/>
      <c r="E76" s="391"/>
      <c r="F76" s="391"/>
      <c r="G76" s="391"/>
      <c r="H76" s="392"/>
      <c r="I76" s="447"/>
      <c r="J76" s="447"/>
      <c r="K76" s="447"/>
      <c r="L76" s="109">
        <f t="shared" si="17"/>
        <v>0</v>
      </c>
      <c r="M76" s="22"/>
      <c r="N76" s="53"/>
      <c r="O76" s="53"/>
      <c r="P76" s="22"/>
      <c r="Q76" s="49"/>
    </row>
    <row r="77" spans="1:19" ht="15.75" x14ac:dyDescent="0.25">
      <c r="A77" s="171"/>
      <c r="B77" s="390"/>
      <c r="C77" s="391"/>
      <c r="D77" s="391"/>
      <c r="E77" s="391"/>
      <c r="F77" s="391"/>
      <c r="G77" s="391"/>
      <c r="H77" s="392"/>
      <c r="I77" s="447"/>
      <c r="J77" s="447"/>
      <c r="K77" s="447"/>
      <c r="L77" s="109">
        <f t="shared" si="17"/>
        <v>0</v>
      </c>
      <c r="M77" s="22"/>
      <c r="N77" s="53"/>
      <c r="O77" s="53"/>
      <c r="P77" s="22"/>
      <c r="Q77" s="49"/>
    </row>
    <row r="78" spans="1:19" ht="15.75" x14ac:dyDescent="0.25">
      <c r="A78" s="171"/>
      <c r="B78" s="390"/>
      <c r="C78" s="391"/>
      <c r="D78" s="391"/>
      <c r="E78" s="391"/>
      <c r="F78" s="391"/>
      <c r="G78" s="391"/>
      <c r="H78" s="392"/>
      <c r="I78" s="447"/>
      <c r="J78" s="447"/>
      <c r="K78" s="447"/>
      <c r="L78" s="109">
        <f t="shared" si="17"/>
        <v>0</v>
      </c>
      <c r="M78" s="22"/>
      <c r="N78" s="53"/>
      <c r="O78" s="53"/>
      <c r="P78" s="22"/>
      <c r="Q78" s="49"/>
    </row>
    <row r="79" spans="1:19" ht="15.75" x14ac:dyDescent="0.25">
      <c r="A79" s="171"/>
      <c r="B79" s="390"/>
      <c r="C79" s="391"/>
      <c r="D79" s="391"/>
      <c r="E79" s="391"/>
      <c r="F79" s="391"/>
      <c r="G79" s="391"/>
      <c r="H79" s="391"/>
      <c r="I79" s="391"/>
      <c r="J79" s="391"/>
      <c r="K79" s="392"/>
      <c r="L79" s="109">
        <f t="shared" si="17"/>
        <v>0</v>
      </c>
      <c r="M79" s="22"/>
      <c r="N79" s="53"/>
      <c r="O79" s="53"/>
      <c r="P79" s="22"/>
      <c r="Q79" s="49"/>
    </row>
    <row r="80" spans="1:19" ht="15.75" x14ac:dyDescent="0.25">
      <c r="A80" s="171">
        <v>244</v>
      </c>
      <c r="B80" s="419" t="s">
        <v>180</v>
      </c>
      <c r="C80" s="460"/>
      <c r="D80" s="460"/>
      <c r="E80" s="460"/>
      <c r="F80" s="460"/>
      <c r="G80" s="460"/>
      <c r="H80" s="460"/>
      <c r="I80" s="460"/>
      <c r="J80" s="460"/>
      <c r="K80" s="460"/>
      <c r="L80" s="109">
        <f t="shared" si="17"/>
        <v>505591.17000000004</v>
      </c>
      <c r="M80" s="114">
        <f>SUM(M82:M88)</f>
        <v>505591.17000000004</v>
      </c>
      <c r="N80" s="114">
        <f t="shared" ref="N80:Q80" si="18">SUM(N82:N88)</f>
        <v>86622.09</v>
      </c>
      <c r="O80" s="114">
        <f t="shared" si="18"/>
        <v>0</v>
      </c>
      <c r="P80" s="114">
        <f>SUM(P82:P88)+Q80</f>
        <v>0</v>
      </c>
      <c r="Q80" s="114">
        <f t="shared" si="18"/>
        <v>0</v>
      </c>
      <c r="R80" s="17">
        <f>121462.18-P80</f>
        <v>121462.18</v>
      </c>
    </row>
    <row r="81" spans="1:17" ht="24.75" customHeight="1" x14ac:dyDescent="0.25">
      <c r="A81" s="171"/>
      <c r="B81" s="392" t="s">
        <v>366</v>
      </c>
      <c r="C81" s="447"/>
      <c r="D81" s="447"/>
      <c r="E81" s="447"/>
      <c r="F81" s="447"/>
      <c r="G81" s="447"/>
      <c r="H81" s="447" t="s">
        <v>161</v>
      </c>
      <c r="I81" s="447"/>
      <c r="J81" s="447" t="s">
        <v>181</v>
      </c>
      <c r="K81" s="447"/>
      <c r="L81" s="479"/>
      <c r="M81" s="479"/>
      <c r="N81" s="479"/>
      <c r="O81" s="479"/>
      <c r="P81" s="479"/>
      <c r="Q81" s="49"/>
    </row>
    <row r="82" spans="1:17" ht="26.25" customHeight="1" x14ac:dyDescent="0.25">
      <c r="A82" s="171"/>
      <c r="B82" s="462" t="s">
        <v>288</v>
      </c>
      <c r="C82" s="463"/>
      <c r="D82" s="463"/>
      <c r="E82" s="463"/>
      <c r="F82" s="463"/>
      <c r="G82" s="461"/>
      <c r="H82" s="475" t="s">
        <v>367</v>
      </c>
      <c r="I82" s="476"/>
      <c r="J82" s="477"/>
      <c r="K82" s="478"/>
      <c r="L82" s="109">
        <f>M82+O82+P82</f>
        <v>166532.19</v>
      </c>
      <c r="M82" s="22">
        <f>85085.34+N82-5175.24</f>
        <v>166532.19</v>
      </c>
      <c r="N82" s="272">
        <v>86622.09</v>
      </c>
      <c r="O82" s="53"/>
      <c r="P82" s="22"/>
      <c r="Q82" s="49"/>
    </row>
    <row r="83" spans="1:17" ht="27.75" customHeight="1" x14ac:dyDescent="0.25">
      <c r="A83" s="171"/>
      <c r="B83" s="462" t="s">
        <v>289</v>
      </c>
      <c r="C83" s="463"/>
      <c r="D83" s="463"/>
      <c r="E83" s="463"/>
      <c r="F83" s="463"/>
      <c r="G83" s="461"/>
      <c r="H83" s="475" t="s">
        <v>367</v>
      </c>
      <c r="I83" s="476"/>
      <c r="J83" s="477"/>
      <c r="K83" s="478"/>
      <c r="L83" s="109">
        <f t="shared" ref="L83:L153" si="19">M83+O83+P83</f>
        <v>339058.98000000004</v>
      </c>
      <c r="M83" s="22">
        <f>253000-50000+91914.66+44144.32</f>
        <v>339058.98000000004</v>
      </c>
      <c r="N83" s="179"/>
      <c r="O83" s="53"/>
      <c r="P83" s="22"/>
      <c r="Q83" s="49"/>
    </row>
    <row r="84" spans="1:17" ht="15.75" x14ac:dyDescent="0.25">
      <c r="A84" s="171"/>
      <c r="B84" s="333"/>
      <c r="C84" s="334"/>
      <c r="D84" s="334"/>
      <c r="E84" s="334"/>
      <c r="F84" s="334"/>
      <c r="G84" s="335"/>
      <c r="H84" s="333"/>
      <c r="I84" s="335"/>
      <c r="J84" s="390"/>
      <c r="K84" s="392"/>
      <c r="L84" s="109">
        <f t="shared" si="19"/>
        <v>0</v>
      </c>
      <c r="M84" s="22"/>
      <c r="N84" s="53"/>
      <c r="O84" s="53"/>
      <c r="P84" s="22"/>
      <c r="Q84" s="49"/>
    </row>
    <row r="85" spans="1:17" ht="15.75" x14ac:dyDescent="0.25">
      <c r="A85" s="171"/>
      <c r="B85" s="333"/>
      <c r="C85" s="334"/>
      <c r="D85" s="334"/>
      <c r="E85" s="334"/>
      <c r="F85" s="334"/>
      <c r="G85" s="335"/>
      <c r="H85" s="333"/>
      <c r="I85" s="335"/>
      <c r="J85" s="333"/>
      <c r="K85" s="335"/>
      <c r="L85" s="109">
        <f t="shared" si="19"/>
        <v>0</v>
      </c>
      <c r="M85" s="22"/>
      <c r="N85" s="53"/>
      <c r="O85" s="53"/>
      <c r="P85" s="22"/>
      <c r="Q85" s="49"/>
    </row>
    <row r="86" spans="1:17" ht="15.75" x14ac:dyDescent="0.25">
      <c r="A86" s="171"/>
      <c r="B86" s="335"/>
      <c r="C86" s="440"/>
      <c r="D86" s="440"/>
      <c r="E86" s="440"/>
      <c r="F86" s="440"/>
      <c r="G86" s="440"/>
      <c r="H86" s="404"/>
      <c r="I86" s="404"/>
      <c r="J86" s="404"/>
      <c r="K86" s="404"/>
      <c r="L86" s="109">
        <f t="shared" si="19"/>
        <v>0</v>
      </c>
      <c r="M86" s="22"/>
      <c r="N86" s="53"/>
      <c r="O86" s="53"/>
      <c r="P86" s="22"/>
      <c r="Q86" s="49"/>
    </row>
    <row r="87" spans="1:17" ht="15.75" x14ac:dyDescent="0.25">
      <c r="A87" s="171"/>
      <c r="B87" s="333"/>
      <c r="C87" s="334"/>
      <c r="D87" s="334"/>
      <c r="E87" s="334"/>
      <c r="F87" s="334"/>
      <c r="G87" s="335"/>
      <c r="H87" s="333"/>
      <c r="I87" s="335"/>
      <c r="J87" s="333"/>
      <c r="K87" s="335"/>
      <c r="L87" s="109">
        <f t="shared" si="19"/>
        <v>0</v>
      </c>
      <c r="M87" s="22"/>
      <c r="N87" s="53"/>
      <c r="O87" s="53"/>
      <c r="P87" s="22"/>
      <c r="Q87" s="49"/>
    </row>
    <row r="88" spans="1:17" ht="15.75" x14ac:dyDescent="0.25">
      <c r="A88" s="171"/>
      <c r="B88" s="334"/>
      <c r="C88" s="334"/>
      <c r="D88" s="334"/>
      <c r="E88" s="334"/>
      <c r="F88" s="334"/>
      <c r="G88" s="335"/>
      <c r="H88" s="342"/>
      <c r="I88" s="344"/>
      <c r="J88" s="342"/>
      <c r="K88" s="344"/>
      <c r="L88" s="109">
        <f t="shared" si="19"/>
        <v>0</v>
      </c>
      <c r="M88" s="22"/>
      <c r="N88" s="53"/>
      <c r="O88" s="53"/>
      <c r="P88" s="22"/>
      <c r="Q88" s="49"/>
    </row>
    <row r="89" spans="1:17" ht="15.75" customHeight="1" x14ac:dyDescent="0.25">
      <c r="A89" s="172">
        <v>244</v>
      </c>
      <c r="B89" s="312" t="s">
        <v>290</v>
      </c>
      <c r="C89" s="381"/>
      <c r="D89" s="381"/>
      <c r="E89" s="381"/>
      <c r="F89" s="381"/>
      <c r="G89" s="381"/>
      <c r="H89" s="381"/>
      <c r="I89" s="381"/>
      <c r="J89" s="381"/>
      <c r="K89" s="381"/>
      <c r="L89" s="109">
        <f t="shared" si="19"/>
        <v>181030.91999999998</v>
      </c>
      <c r="M89" s="178">
        <f>175855.68+5175.24</f>
        <v>181030.91999999998</v>
      </c>
      <c r="N89" s="114">
        <f t="shared" ref="N89:Q89" si="20">SUM(N90:N91)</f>
        <v>0</v>
      </c>
      <c r="O89" s="114">
        <f t="shared" si="20"/>
        <v>0</v>
      </c>
      <c r="P89" s="114"/>
      <c r="Q89" s="114">
        <f t="shared" si="20"/>
        <v>0</v>
      </c>
    </row>
    <row r="90" spans="1:17" ht="15.75" x14ac:dyDescent="0.2">
      <c r="A90" s="173"/>
      <c r="B90" s="310"/>
      <c r="C90" s="311"/>
      <c r="D90" s="311"/>
      <c r="E90" s="311"/>
      <c r="F90" s="311"/>
      <c r="G90" s="311"/>
      <c r="H90" s="311"/>
      <c r="I90" s="311"/>
      <c r="J90" s="311"/>
      <c r="K90" s="312"/>
      <c r="L90" s="109">
        <f t="shared" si="19"/>
        <v>0</v>
      </c>
      <c r="M90" s="53"/>
      <c r="N90" s="53"/>
      <c r="O90" s="53"/>
      <c r="P90" s="53"/>
      <c r="Q90" s="49"/>
    </row>
    <row r="91" spans="1:17" ht="15.75" x14ac:dyDescent="0.2">
      <c r="A91" s="58"/>
      <c r="B91" s="310"/>
      <c r="C91" s="311"/>
      <c r="D91" s="311"/>
      <c r="E91" s="311"/>
      <c r="F91" s="311"/>
      <c r="G91" s="311"/>
      <c r="H91" s="311"/>
      <c r="I91" s="311"/>
      <c r="J91" s="311"/>
      <c r="K91" s="312"/>
      <c r="L91" s="109">
        <f t="shared" si="19"/>
        <v>0</v>
      </c>
      <c r="M91" s="53"/>
      <c r="N91" s="53"/>
      <c r="O91" s="53"/>
      <c r="P91" s="53"/>
      <c r="Q91" s="49"/>
    </row>
    <row r="92" spans="1:17" ht="15.75" x14ac:dyDescent="0.2">
      <c r="A92" s="58"/>
      <c r="B92" s="313"/>
      <c r="C92" s="308"/>
      <c r="D92" s="308"/>
      <c r="E92" s="308"/>
      <c r="F92" s="308"/>
      <c r="G92" s="308"/>
      <c r="H92" s="308"/>
      <c r="I92" s="308"/>
      <c r="J92" s="308"/>
      <c r="K92" s="309"/>
      <c r="L92" s="80"/>
      <c r="M92" s="53"/>
      <c r="N92" s="53"/>
      <c r="O92" s="53"/>
      <c r="P92" s="53"/>
      <c r="Q92" s="49"/>
    </row>
    <row r="93" spans="1:17" ht="15.75" customHeight="1" x14ac:dyDescent="0.2">
      <c r="A93" s="467">
        <v>244</v>
      </c>
      <c r="B93" s="420">
        <v>224</v>
      </c>
      <c r="C93" s="395" t="s">
        <v>183</v>
      </c>
      <c r="D93" s="395"/>
      <c r="E93" s="395"/>
      <c r="F93" s="395"/>
      <c r="G93" s="395"/>
      <c r="H93" s="395"/>
      <c r="I93" s="395"/>
      <c r="J93" s="395"/>
      <c r="K93" s="395"/>
      <c r="L93" s="410">
        <f t="shared" si="19"/>
        <v>0</v>
      </c>
      <c r="M93" s="412">
        <f>M95+M98+M100+M102+N93</f>
        <v>0</v>
      </c>
      <c r="N93" s="412">
        <f t="shared" ref="N93:Q93" si="21">N95+N98+N100+N102</f>
        <v>0</v>
      </c>
      <c r="O93" s="412">
        <f t="shared" si="21"/>
        <v>0</v>
      </c>
      <c r="P93" s="412">
        <f>P95+P98+P100+P102+Q93</f>
        <v>0</v>
      </c>
      <c r="Q93" s="412">
        <f t="shared" si="21"/>
        <v>0</v>
      </c>
    </row>
    <row r="94" spans="1:17" ht="15.75" customHeight="1" x14ac:dyDescent="0.2">
      <c r="A94" s="468"/>
      <c r="B94" s="422"/>
      <c r="C94" s="395"/>
      <c r="D94" s="395"/>
      <c r="E94" s="395"/>
      <c r="F94" s="395"/>
      <c r="G94" s="395"/>
      <c r="H94" s="395"/>
      <c r="I94" s="395"/>
      <c r="J94" s="395"/>
      <c r="K94" s="395"/>
      <c r="L94" s="411"/>
      <c r="M94" s="413"/>
      <c r="N94" s="413"/>
      <c r="O94" s="413"/>
      <c r="P94" s="413"/>
      <c r="Q94" s="413"/>
    </row>
    <row r="95" spans="1:17" ht="32.25" customHeight="1" x14ac:dyDescent="0.2">
      <c r="A95" s="24"/>
      <c r="B95" s="312" t="s">
        <v>184</v>
      </c>
      <c r="C95" s="381"/>
      <c r="D95" s="381"/>
      <c r="E95" s="381"/>
      <c r="F95" s="381"/>
      <c r="G95" s="381"/>
      <c r="H95" s="381"/>
      <c r="I95" s="381"/>
      <c r="J95" s="381"/>
      <c r="K95" s="381"/>
      <c r="L95" s="109">
        <f t="shared" si="19"/>
        <v>0</v>
      </c>
      <c r="M95" s="57"/>
      <c r="N95" s="57"/>
      <c r="O95" s="53"/>
      <c r="P95" s="53"/>
      <c r="Q95" s="49"/>
    </row>
    <row r="96" spans="1:17" ht="33.75" customHeight="1" x14ac:dyDescent="0.2">
      <c r="A96" s="24"/>
      <c r="B96" s="312" t="s">
        <v>185</v>
      </c>
      <c r="C96" s="381"/>
      <c r="D96" s="381"/>
      <c r="E96" s="381"/>
      <c r="F96" s="381"/>
      <c r="G96" s="381"/>
      <c r="H96" s="381"/>
      <c r="I96" s="381"/>
      <c r="J96" s="381"/>
      <c r="K96" s="381"/>
      <c r="L96" s="109">
        <f t="shared" si="19"/>
        <v>0</v>
      </c>
      <c r="M96" s="57"/>
      <c r="N96" s="57"/>
      <c r="O96" s="53"/>
      <c r="P96" s="53"/>
      <c r="Q96" s="49"/>
    </row>
    <row r="97" spans="1:19" ht="15.75" customHeight="1" x14ac:dyDescent="0.2">
      <c r="A97" s="24"/>
      <c r="B97" s="440" t="s">
        <v>186</v>
      </c>
      <c r="C97" s="440"/>
      <c r="D97" s="440"/>
      <c r="E97" s="440"/>
      <c r="F97" s="440" t="s">
        <v>161</v>
      </c>
      <c r="G97" s="440"/>
      <c r="H97" s="440"/>
      <c r="I97" s="440" t="s">
        <v>187</v>
      </c>
      <c r="J97" s="440"/>
      <c r="K97" s="440"/>
      <c r="L97" s="432"/>
      <c r="M97" s="433"/>
      <c r="N97" s="433"/>
      <c r="O97" s="433"/>
      <c r="P97" s="433"/>
      <c r="Q97" s="434"/>
    </row>
    <row r="98" spans="1:19" ht="15.75" x14ac:dyDescent="0.2">
      <c r="A98" s="24"/>
      <c r="B98" s="440"/>
      <c r="C98" s="440"/>
      <c r="D98" s="440"/>
      <c r="E98" s="440"/>
      <c r="F98" s="440"/>
      <c r="G98" s="440"/>
      <c r="H98" s="440"/>
      <c r="I98" s="440"/>
      <c r="J98" s="440"/>
      <c r="K98" s="440"/>
      <c r="L98" s="109">
        <f t="shared" si="19"/>
        <v>0</v>
      </c>
      <c r="M98" s="53"/>
      <c r="N98" s="53"/>
      <c r="O98" s="53"/>
      <c r="P98" s="138"/>
      <c r="Q98" s="49"/>
    </row>
    <row r="99" spans="1:19" ht="33.75" customHeight="1" x14ac:dyDescent="0.2">
      <c r="A99" s="24"/>
      <c r="B99" s="312" t="s">
        <v>188</v>
      </c>
      <c r="C99" s="381"/>
      <c r="D99" s="381"/>
      <c r="E99" s="381"/>
      <c r="F99" s="381"/>
      <c r="G99" s="381"/>
      <c r="H99" s="381"/>
      <c r="I99" s="381"/>
      <c r="J99" s="381"/>
      <c r="K99" s="381"/>
      <c r="L99" s="109">
        <f t="shared" si="19"/>
        <v>0</v>
      </c>
      <c r="M99" s="53"/>
      <c r="N99" s="53"/>
      <c r="O99" s="53"/>
      <c r="P99" s="53"/>
      <c r="Q99" s="49"/>
    </row>
    <row r="100" spans="1:19" ht="18.75" customHeight="1" x14ac:dyDescent="0.2">
      <c r="A100" s="24"/>
      <c r="B100" s="313"/>
      <c r="C100" s="308"/>
      <c r="D100" s="308"/>
      <c r="E100" s="308"/>
      <c r="F100" s="308"/>
      <c r="G100" s="308"/>
      <c r="H100" s="308"/>
      <c r="I100" s="308"/>
      <c r="J100" s="308"/>
      <c r="K100" s="309"/>
      <c r="L100" s="109">
        <f t="shared" si="19"/>
        <v>0</v>
      </c>
      <c r="M100" s="53"/>
      <c r="N100" s="53"/>
      <c r="O100" s="53"/>
      <c r="P100" s="53"/>
      <c r="Q100" s="49"/>
    </row>
    <row r="101" spans="1:19" ht="18.75" customHeight="1" x14ac:dyDescent="0.2">
      <c r="A101" s="24"/>
      <c r="B101" s="312" t="s">
        <v>182</v>
      </c>
      <c r="C101" s="381"/>
      <c r="D101" s="381"/>
      <c r="E101" s="381"/>
      <c r="F101" s="381"/>
      <c r="G101" s="381"/>
      <c r="H101" s="381"/>
      <c r="I101" s="381"/>
      <c r="J101" s="381"/>
      <c r="K101" s="381"/>
      <c r="L101" s="109">
        <f t="shared" si="19"/>
        <v>0</v>
      </c>
      <c r="M101" s="53"/>
      <c r="N101" s="53"/>
      <c r="O101" s="53"/>
      <c r="P101" s="53"/>
      <c r="Q101" s="49"/>
    </row>
    <row r="102" spans="1:19" ht="18" customHeight="1" x14ac:dyDescent="0.2">
      <c r="A102" s="24"/>
      <c r="B102" s="310" t="s">
        <v>113</v>
      </c>
      <c r="C102" s="311"/>
      <c r="D102" s="311"/>
      <c r="E102" s="311"/>
      <c r="F102" s="311"/>
      <c r="G102" s="311"/>
      <c r="H102" s="311"/>
      <c r="I102" s="311"/>
      <c r="J102" s="311"/>
      <c r="K102" s="312"/>
      <c r="L102" s="109"/>
      <c r="M102" s="53"/>
      <c r="N102" s="53"/>
      <c r="O102" s="53"/>
      <c r="P102" s="53"/>
      <c r="Q102" s="49"/>
    </row>
    <row r="103" spans="1:19" ht="18" customHeight="1" x14ac:dyDescent="0.2">
      <c r="A103" s="24"/>
      <c r="B103" s="313"/>
      <c r="C103" s="308"/>
      <c r="D103" s="308"/>
      <c r="E103" s="308"/>
      <c r="F103" s="308"/>
      <c r="G103" s="308"/>
      <c r="H103" s="308"/>
      <c r="I103" s="308"/>
      <c r="J103" s="308"/>
      <c r="K103" s="309"/>
      <c r="L103" s="109">
        <f t="shared" si="19"/>
        <v>0</v>
      </c>
      <c r="M103" s="53"/>
      <c r="N103" s="53"/>
      <c r="O103" s="53"/>
      <c r="P103" s="53"/>
      <c r="Q103" s="49"/>
    </row>
    <row r="104" spans="1:19" ht="18.75" customHeight="1" x14ac:dyDescent="0.2">
      <c r="A104" s="24"/>
      <c r="B104" s="50">
        <v>225</v>
      </c>
      <c r="C104" s="395" t="s">
        <v>189</v>
      </c>
      <c r="D104" s="395"/>
      <c r="E104" s="395"/>
      <c r="F104" s="395"/>
      <c r="G104" s="395"/>
      <c r="H104" s="395"/>
      <c r="I104" s="395"/>
      <c r="J104" s="395"/>
      <c r="K104" s="395"/>
      <c r="L104" s="109">
        <f>M104+O104+P104</f>
        <v>550000</v>
      </c>
      <c r="M104" s="109">
        <f>M105+M106</f>
        <v>380000</v>
      </c>
      <c r="N104" s="109">
        <f t="shared" ref="N104:Q104" si="22">N105+N106</f>
        <v>0</v>
      </c>
      <c r="O104" s="109">
        <f t="shared" si="22"/>
        <v>0</v>
      </c>
      <c r="P104" s="109">
        <f>P105+P106+P110+P118</f>
        <v>170000</v>
      </c>
      <c r="Q104" s="109">
        <f t="shared" si="22"/>
        <v>0</v>
      </c>
      <c r="R104" s="17">
        <f>369730.32-M104</f>
        <v>-10269.679999999993</v>
      </c>
    </row>
    <row r="105" spans="1:19" ht="15" customHeight="1" x14ac:dyDescent="0.2">
      <c r="A105" s="18">
        <v>243</v>
      </c>
      <c r="B105" s="467">
        <v>225</v>
      </c>
      <c r="C105" s="469" t="s">
        <v>189</v>
      </c>
      <c r="D105" s="470"/>
      <c r="E105" s="470"/>
      <c r="F105" s="470"/>
      <c r="G105" s="470"/>
      <c r="H105" s="470"/>
      <c r="I105" s="470"/>
      <c r="J105" s="470"/>
      <c r="K105" s="471"/>
      <c r="L105" s="109">
        <f t="shared" si="19"/>
        <v>0</v>
      </c>
      <c r="M105" s="114">
        <f>M143</f>
        <v>0</v>
      </c>
      <c r="N105" s="114">
        <f t="shared" ref="N105:Q105" si="23">N143</f>
        <v>0</v>
      </c>
      <c r="O105" s="114">
        <f t="shared" si="23"/>
        <v>0</v>
      </c>
      <c r="P105" s="114">
        <f>P143</f>
        <v>0</v>
      </c>
      <c r="Q105" s="114">
        <f t="shared" si="23"/>
        <v>0</v>
      </c>
    </row>
    <row r="106" spans="1:19" ht="14.25" customHeight="1" x14ac:dyDescent="0.2">
      <c r="A106" s="18">
        <v>244</v>
      </c>
      <c r="B106" s="468"/>
      <c r="C106" s="472"/>
      <c r="D106" s="473"/>
      <c r="E106" s="473"/>
      <c r="F106" s="473"/>
      <c r="G106" s="473"/>
      <c r="H106" s="473"/>
      <c r="I106" s="473"/>
      <c r="J106" s="473"/>
      <c r="K106" s="474"/>
      <c r="L106" s="109">
        <f>M106+O106+P106</f>
        <v>380000</v>
      </c>
      <c r="M106" s="114">
        <f>M107+M127+M137+M140+N106</f>
        <v>380000</v>
      </c>
      <c r="N106" s="114">
        <f>N107+N127+N137+N140</f>
        <v>0</v>
      </c>
      <c r="O106" s="114">
        <f>O107+O127+O137+O140</f>
        <v>0</v>
      </c>
      <c r="P106" s="114">
        <f>P107+P127+P137+P140</f>
        <v>0</v>
      </c>
      <c r="Q106" s="114">
        <f>Q107+Q127+Q137+Q140</f>
        <v>0</v>
      </c>
    </row>
    <row r="107" spans="1:19" ht="15.75" x14ac:dyDescent="0.2">
      <c r="A107" s="18">
        <v>244</v>
      </c>
      <c r="B107" s="312" t="s">
        <v>190</v>
      </c>
      <c r="C107" s="381"/>
      <c r="D107" s="381"/>
      <c r="E107" s="381"/>
      <c r="F107" s="381"/>
      <c r="G107" s="381"/>
      <c r="H107" s="381"/>
      <c r="I107" s="381"/>
      <c r="J107" s="381"/>
      <c r="K107" s="381"/>
      <c r="L107" s="109">
        <f>M107+O107+P107</f>
        <v>370000</v>
      </c>
      <c r="M107" s="111">
        <f>M108+M113+M119+M124</f>
        <v>370000</v>
      </c>
      <c r="N107" s="118">
        <f>N108+N113+N119+N124</f>
        <v>0</v>
      </c>
      <c r="O107" s="118">
        <f>O108+O113+O119+O124</f>
        <v>0</v>
      </c>
      <c r="P107" s="111"/>
      <c r="Q107" s="118">
        <f>Q108+Q113+Q119+Q124</f>
        <v>0</v>
      </c>
      <c r="S107" s="17"/>
    </row>
    <row r="108" spans="1:19" ht="15.75" x14ac:dyDescent="0.2">
      <c r="A108" s="24"/>
      <c r="B108" s="344" t="s">
        <v>191</v>
      </c>
      <c r="C108" s="404"/>
      <c r="D108" s="404"/>
      <c r="E108" s="404"/>
      <c r="F108" s="404"/>
      <c r="G108" s="404"/>
      <c r="H108" s="404"/>
      <c r="I108" s="404"/>
      <c r="J108" s="404"/>
      <c r="K108" s="404"/>
      <c r="L108" s="109">
        <f t="shared" si="19"/>
        <v>20069.32</v>
      </c>
      <c r="M108" s="111">
        <f>M111+M112</f>
        <v>20069.32</v>
      </c>
      <c r="N108" s="118">
        <f>SUM(N111)</f>
        <v>0</v>
      </c>
      <c r="O108" s="118">
        <f>SUM(O111)</f>
        <v>0</v>
      </c>
      <c r="P108" s="111"/>
      <c r="Q108" s="118">
        <f>SUM(Q111)</f>
        <v>0</v>
      </c>
    </row>
    <row r="109" spans="1:19" ht="15.75" x14ac:dyDescent="0.2">
      <c r="A109" s="24"/>
      <c r="B109" s="344" t="s">
        <v>24</v>
      </c>
      <c r="C109" s="404"/>
      <c r="D109" s="404"/>
      <c r="E109" s="404"/>
      <c r="F109" s="404"/>
      <c r="G109" s="404"/>
      <c r="H109" s="404"/>
      <c r="I109" s="404"/>
      <c r="J109" s="404"/>
      <c r="K109" s="404"/>
      <c r="L109" s="109">
        <f>M109+O109+P109</f>
        <v>0</v>
      </c>
      <c r="M109" s="22"/>
      <c r="N109" s="53"/>
      <c r="O109" s="53"/>
      <c r="P109" s="22"/>
      <c r="Q109" s="49"/>
    </row>
    <row r="110" spans="1:19" ht="15.75" x14ac:dyDescent="0.2">
      <c r="A110" s="24"/>
      <c r="B110" s="414" t="s">
        <v>313</v>
      </c>
      <c r="C110" s="415"/>
      <c r="D110" s="415"/>
      <c r="E110" s="415"/>
      <c r="F110" s="415"/>
      <c r="G110" s="415"/>
      <c r="H110" s="415"/>
      <c r="I110" s="415"/>
      <c r="J110" s="415"/>
      <c r="K110" s="415"/>
      <c r="L110" s="109"/>
      <c r="M110" s="22">
        <v>7750</v>
      </c>
      <c r="N110" s="139"/>
      <c r="O110" s="139"/>
      <c r="P110" s="22"/>
      <c r="Q110" s="49"/>
    </row>
    <row r="111" spans="1:19" ht="15.75" x14ac:dyDescent="0.2">
      <c r="A111" s="24"/>
      <c r="B111" s="414" t="s">
        <v>316</v>
      </c>
      <c r="C111" s="415"/>
      <c r="D111" s="415"/>
      <c r="E111" s="415"/>
      <c r="F111" s="415"/>
      <c r="G111" s="415"/>
      <c r="H111" s="415"/>
      <c r="I111" s="415"/>
      <c r="J111" s="415"/>
      <c r="K111" s="415"/>
      <c r="L111" s="109">
        <f>M111+N111+P111+Q111</f>
        <v>10069.32</v>
      </c>
      <c r="M111" s="22">
        <v>10069.32</v>
      </c>
      <c r="N111" s="53"/>
      <c r="O111" s="53"/>
      <c r="P111" s="22"/>
      <c r="Q111" s="49"/>
    </row>
    <row r="112" spans="1:19" ht="15.75" x14ac:dyDescent="0.2">
      <c r="A112" s="24"/>
      <c r="B112" s="414" t="s">
        <v>317</v>
      </c>
      <c r="C112" s="415"/>
      <c r="D112" s="415"/>
      <c r="E112" s="415"/>
      <c r="F112" s="415"/>
      <c r="G112" s="415"/>
      <c r="H112" s="415"/>
      <c r="I112" s="415"/>
      <c r="J112" s="415"/>
      <c r="K112" s="415"/>
      <c r="L112" s="109">
        <f>M112</f>
        <v>10000</v>
      </c>
      <c r="M112" s="22">
        <v>10000</v>
      </c>
      <c r="N112" s="139"/>
      <c r="O112" s="139"/>
      <c r="P112" s="22"/>
      <c r="Q112" s="94"/>
    </row>
    <row r="113" spans="1:17" ht="29.25" customHeight="1" x14ac:dyDescent="0.2">
      <c r="A113" s="24"/>
      <c r="B113" s="462" t="s">
        <v>192</v>
      </c>
      <c r="C113" s="463"/>
      <c r="D113" s="463"/>
      <c r="E113" s="463"/>
      <c r="F113" s="463"/>
      <c r="G113" s="463"/>
      <c r="H113" s="463"/>
      <c r="I113" s="463"/>
      <c r="J113" s="463"/>
      <c r="K113" s="461"/>
      <c r="L113" s="109">
        <f>M113+O113+P113</f>
        <v>14485.48</v>
      </c>
      <c r="M113" s="111">
        <f>M117+M116+M118</f>
        <v>14485.48</v>
      </c>
      <c r="N113" s="118">
        <f t="shared" ref="N113:Q113" si="24">SUM(N116)</f>
        <v>0</v>
      </c>
      <c r="O113" s="118">
        <f t="shared" si="24"/>
        <v>0</v>
      </c>
      <c r="P113" s="111">
        <v>0</v>
      </c>
      <c r="Q113" s="118">
        <f t="shared" si="24"/>
        <v>0</v>
      </c>
    </row>
    <row r="114" spans="1:17" ht="29.25" customHeight="1" x14ac:dyDescent="0.2">
      <c r="A114" s="24"/>
      <c r="B114" s="461" t="s">
        <v>308</v>
      </c>
      <c r="C114" s="459"/>
      <c r="D114" s="459"/>
      <c r="E114" s="459"/>
      <c r="F114" s="459"/>
      <c r="G114" s="459"/>
      <c r="H114" s="459"/>
      <c r="I114" s="459"/>
      <c r="J114" s="459"/>
      <c r="K114" s="459"/>
      <c r="L114" s="109"/>
      <c r="M114" s="111"/>
      <c r="N114" s="118"/>
      <c r="O114" s="118"/>
      <c r="P114" s="111"/>
      <c r="Q114" s="134"/>
    </row>
    <row r="115" spans="1:17" ht="15.75" x14ac:dyDescent="0.2">
      <c r="A115" s="24"/>
      <c r="B115" s="461" t="s">
        <v>307</v>
      </c>
      <c r="C115" s="459"/>
      <c r="D115" s="459"/>
      <c r="E115" s="459"/>
      <c r="F115" s="459"/>
      <c r="G115" s="459"/>
      <c r="H115" s="459"/>
      <c r="I115" s="459"/>
      <c r="J115" s="459"/>
      <c r="K115" s="459"/>
      <c r="L115" s="109">
        <f t="shared" si="19"/>
        <v>0</v>
      </c>
      <c r="M115" s="22"/>
      <c r="N115" s="53"/>
      <c r="O115" s="53"/>
      <c r="P115" s="22"/>
      <c r="Q115" s="49"/>
    </row>
    <row r="116" spans="1:17" ht="15.75" x14ac:dyDescent="0.2">
      <c r="A116" s="24"/>
      <c r="B116" s="462" t="s">
        <v>306</v>
      </c>
      <c r="C116" s="463"/>
      <c r="D116" s="463"/>
      <c r="E116" s="463"/>
      <c r="F116" s="463"/>
      <c r="G116" s="463"/>
      <c r="H116" s="463"/>
      <c r="I116" s="463"/>
      <c r="J116" s="463"/>
      <c r="K116" s="461"/>
      <c r="L116" s="109">
        <f t="shared" si="19"/>
        <v>0</v>
      </c>
      <c r="M116" s="22"/>
      <c r="N116" s="53"/>
      <c r="O116" s="53"/>
      <c r="P116" s="22"/>
      <c r="Q116" s="49"/>
    </row>
    <row r="117" spans="1:17" ht="15.75" customHeight="1" x14ac:dyDescent="0.2">
      <c r="A117" s="24"/>
      <c r="B117" s="462" t="s">
        <v>310</v>
      </c>
      <c r="C117" s="463"/>
      <c r="D117" s="463"/>
      <c r="E117" s="463"/>
      <c r="F117" s="463"/>
      <c r="G117" s="463"/>
      <c r="H117" s="463"/>
      <c r="I117" s="463"/>
      <c r="J117" s="463"/>
      <c r="K117" s="461"/>
      <c r="L117" s="109">
        <f>M117+N117+O117+P117+Q117</f>
        <v>4485.4799999999996</v>
      </c>
      <c r="M117" s="22">
        <v>4485.4799999999996</v>
      </c>
      <c r="N117" s="133"/>
      <c r="O117" s="133"/>
      <c r="P117" s="22"/>
      <c r="Q117" s="135"/>
    </row>
    <row r="118" spans="1:17" ht="15.75" customHeight="1" x14ac:dyDescent="0.2">
      <c r="A118" s="24"/>
      <c r="B118" s="462" t="s">
        <v>398</v>
      </c>
      <c r="C118" s="463"/>
      <c r="D118" s="463"/>
      <c r="E118" s="463"/>
      <c r="F118" s="463"/>
      <c r="G118" s="463"/>
      <c r="H118" s="463"/>
      <c r="I118" s="463"/>
      <c r="J118" s="463"/>
      <c r="K118" s="461"/>
      <c r="L118" s="109"/>
      <c r="M118" s="22">
        <v>10000</v>
      </c>
      <c r="N118" s="152"/>
      <c r="O118" s="152"/>
      <c r="P118" s="22">
        <v>170000</v>
      </c>
      <c r="Q118" s="152"/>
    </row>
    <row r="119" spans="1:17" ht="15.75" x14ac:dyDescent="0.2">
      <c r="A119" s="24"/>
      <c r="B119" s="461" t="s">
        <v>193</v>
      </c>
      <c r="C119" s="459"/>
      <c r="D119" s="459"/>
      <c r="E119" s="459"/>
      <c r="F119" s="459"/>
      <c r="G119" s="459"/>
      <c r="H119" s="459"/>
      <c r="I119" s="459"/>
      <c r="J119" s="459"/>
      <c r="K119" s="459"/>
      <c r="L119" s="109">
        <f t="shared" si="19"/>
        <v>80165.36</v>
      </c>
      <c r="M119" s="111">
        <f>M121+M122+M123</f>
        <v>80165.36</v>
      </c>
      <c r="N119" s="118">
        <f>SUM(N122)</f>
        <v>0</v>
      </c>
      <c r="O119" s="118">
        <f>SUM(O122)</f>
        <v>0</v>
      </c>
      <c r="P119" s="111">
        <f>SUM(P122)</f>
        <v>0</v>
      </c>
      <c r="Q119" s="118">
        <f>SUM(Q122)</f>
        <v>0</v>
      </c>
    </row>
    <row r="120" spans="1:17" ht="15.75" x14ac:dyDescent="0.2">
      <c r="A120" s="24"/>
      <c r="B120" s="464" t="s">
        <v>308</v>
      </c>
      <c r="C120" s="465"/>
      <c r="D120" s="465"/>
      <c r="E120" s="465"/>
      <c r="F120" s="465"/>
      <c r="G120" s="465"/>
      <c r="H120" s="465"/>
      <c r="I120" s="465"/>
      <c r="J120" s="465"/>
      <c r="K120" s="459"/>
      <c r="L120" s="109">
        <f>M120+O120+P120</f>
        <v>0</v>
      </c>
      <c r="M120" s="22">
        <v>0</v>
      </c>
      <c r="N120" s="53"/>
      <c r="O120" s="53"/>
      <c r="P120" s="22"/>
      <c r="Q120" s="49"/>
    </row>
    <row r="121" spans="1:17" ht="15.75" x14ac:dyDescent="0.2">
      <c r="A121" s="59"/>
      <c r="B121" s="418" t="s">
        <v>314</v>
      </c>
      <c r="C121" s="466"/>
      <c r="D121" s="466"/>
      <c r="E121" s="466"/>
      <c r="F121" s="466"/>
      <c r="G121" s="466"/>
      <c r="H121" s="466"/>
      <c r="I121" s="466"/>
      <c r="J121" s="466"/>
      <c r="K121" s="466"/>
      <c r="L121" s="109">
        <f>M121+O121+P121</f>
        <v>0</v>
      </c>
      <c r="M121" s="22"/>
      <c r="N121" s="132"/>
      <c r="O121" s="132"/>
      <c r="P121" s="22"/>
      <c r="Q121" s="49"/>
    </row>
    <row r="122" spans="1:17" ht="15.75" customHeight="1" x14ac:dyDescent="0.2">
      <c r="A122" s="24"/>
      <c r="B122" s="416" t="s">
        <v>309</v>
      </c>
      <c r="C122" s="417"/>
      <c r="D122" s="417"/>
      <c r="E122" s="417"/>
      <c r="F122" s="417"/>
      <c r="G122" s="417"/>
      <c r="H122" s="417"/>
      <c r="I122" s="417"/>
      <c r="J122" s="417"/>
      <c r="K122" s="418"/>
      <c r="L122" s="109">
        <f>M122+O122+P122</f>
        <v>24000</v>
      </c>
      <c r="M122" s="22">
        <v>24000</v>
      </c>
      <c r="N122" s="53"/>
      <c r="O122" s="53"/>
      <c r="P122" s="22"/>
      <c r="Q122" s="49"/>
    </row>
    <row r="123" spans="1:17" ht="15.75" customHeight="1" x14ac:dyDescent="0.2">
      <c r="A123" s="24"/>
      <c r="B123" s="416" t="s">
        <v>318</v>
      </c>
      <c r="C123" s="417"/>
      <c r="D123" s="417"/>
      <c r="E123" s="417"/>
      <c r="F123" s="417"/>
      <c r="G123" s="417"/>
      <c r="H123" s="417"/>
      <c r="I123" s="417"/>
      <c r="J123" s="417"/>
      <c r="K123" s="418"/>
      <c r="L123" s="109">
        <f>M123+O123+P123</f>
        <v>56165.36</v>
      </c>
      <c r="M123" s="22">
        <f>45895.68+10269.68</f>
        <v>56165.36</v>
      </c>
      <c r="N123" s="139"/>
      <c r="O123" s="139"/>
      <c r="P123" s="22"/>
      <c r="Q123" s="94"/>
    </row>
    <row r="124" spans="1:17" ht="33.75" customHeight="1" x14ac:dyDescent="0.2">
      <c r="A124" s="24"/>
      <c r="B124" s="461" t="s">
        <v>312</v>
      </c>
      <c r="C124" s="459"/>
      <c r="D124" s="459"/>
      <c r="E124" s="459"/>
      <c r="F124" s="459"/>
      <c r="G124" s="459"/>
      <c r="H124" s="459"/>
      <c r="I124" s="459"/>
      <c r="J124" s="459"/>
      <c r="K124" s="459"/>
      <c r="L124" s="109">
        <f t="shared" si="19"/>
        <v>255279.84</v>
      </c>
      <c r="M124" s="111">
        <f>126:126</f>
        <v>255279.84</v>
      </c>
      <c r="N124" s="118">
        <f t="shared" ref="N124:Q124" si="25">SUM(N126)</f>
        <v>0</v>
      </c>
      <c r="O124" s="118">
        <f t="shared" si="25"/>
        <v>0</v>
      </c>
      <c r="P124" s="118">
        <f t="shared" si="25"/>
        <v>0</v>
      </c>
      <c r="Q124" s="118">
        <f t="shared" si="25"/>
        <v>0</v>
      </c>
    </row>
    <row r="125" spans="1:17" ht="15.75" x14ac:dyDescent="0.2">
      <c r="A125" s="24"/>
      <c r="B125" s="461" t="s">
        <v>311</v>
      </c>
      <c r="C125" s="459"/>
      <c r="D125" s="459"/>
      <c r="E125" s="459"/>
      <c r="F125" s="459"/>
      <c r="G125" s="459"/>
      <c r="H125" s="459"/>
      <c r="I125" s="459"/>
      <c r="J125" s="459"/>
      <c r="K125" s="459"/>
      <c r="L125" s="109">
        <f t="shared" si="19"/>
        <v>0</v>
      </c>
      <c r="M125" s="22"/>
      <c r="N125" s="53"/>
      <c r="O125" s="53"/>
      <c r="P125" s="22"/>
      <c r="Q125" s="49"/>
    </row>
    <row r="126" spans="1:17" ht="15.75" x14ac:dyDescent="0.2">
      <c r="A126" s="24"/>
      <c r="B126" s="414"/>
      <c r="C126" s="415"/>
      <c r="D126" s="415"/>
      <c r="E126" s="415"/>
      <c r="F126" s="415"/>
      <c r="G126" s="415"/>
      <c r="H126" s="415"/>
      <c r="I126" s="415"/>
      <c r="J126" s="415"/>
      <c r="K126" s="415"/>
      <c r="L126" s="109">
        <f t="shared" si="19"/>
        <v>255279.84</v>
      </c>
      <c r="M126" s="22">
        <f>50000+35549.52+50000+119730.32</f>
        <v>255279.84</v>
      </c>
      <c r="N126" s="53"/>
      <c r="O126" s="53"/>
      <c r="P126" s="22"/>
      <c r="Q126" s="49"/>
    </row>
    <row r="127" spans="1:17" ht="45.75" customHeight="1" x14ac:dyDescent="0.2">
      <c r="A127" s="24"/>
      <c r="B127" s="419" t="s">
        <v>194</v>
      </c>
      <c r="C127" s="460"/>
      <c r="D127" s="460"/>
      <c r="E127" s="460"/>
      <c r="F127" s="460"/>
      <c r="G127" s="460"/>
      <c r="H127" s="460"/>
      <c r="I127" s="460"/>
      <c r="J127" s="460"/>
      <c r="K127" s="460"/>
      <c r="L127" s="109">
        <f t="shared" si="19"/>
        <v>10000</v>
      </c>
      <c r="M127" s="111">
        <f>M129</f>
        <v>10000</v>
      </c>
      <c r="N127" s="118">
        <f t="shared" ref="N127:Q127" si="26">SUM(N129)</f>
        <v>0</v>
      </c>
      <c r="O127" s="118">
        <f t="shared" si="26"/>
        <v>0</v>
      </c>
      <c r="P127" s="111">
        <f t="shared" si="26"/>
        <v>0</v>
      </c>
      <c r="Q127" s="118">
        <f t="shared" si="26"/>
        <v>0</v>
      </c>
    </row>
    <row r="128" spans="1:17" ht="15.75" x14ac:dyDescent="0.2">
      <c r="A128" s="24"/>
      <c r="B128" s="392" t="s">
        <v>114</v>
      </c>
      <c r="C128" s="447"/>
      <c r="D128" s="447"/>
      <c r="E128" s="447"/>
      <c r="F128" s="447"/>
      <c r="G128" s="447"/>
      <c r="H128" s="447" t="s">
        <v>195</v>
      </c>
      <c r="I128" s="447"/>
      <c r="J128" s="447"/>
      <c r="K128" s="447"/>
      <c r="L128" s="109"/>
      <c r="M128" s="22"/>
      <c r="N128" s="53"/>
      <c r="O128" s="53"/>
      <c r="P128" s="22"/>
      <c r="Q128" s="49"/>
    </row>
    <row r="129" spans="1:17" ht="15.75" x14ac:dyDescent="0.2">
      <c r="A129" s="24"/>
      <c r="B129" s="392" t="s">
        <v>315</v>
      </c>
      <c r="C129" s="447"/>
      <c r="D129" s="447"/>
      <c r="E129" s="447"/>
      <c r="F129" s="447"/>
      <c r="G129" s="447"/>
      <c r="H129" s="459"/>
      <c r="I129" s="459"/>
      <c r="J129" s="459"/>
      <c r="K129" s="459"/>
      <c r="L129" s="109">
        <f>M129+O129+P129</f>
        <v>10000</v>
      </c>
      <c r="M129" s="22">
        <v>10000</v>
      </c>
      <c r="N129" s="53"/>
      <c r="O129" s="53"/>
      <c r="P129" s="22"/>
      <c r="Q129" s="49"/>
    </row>
    <row r="130" spans="1:17" ht="15.75" hidden="1" x14ac:dyDescent="0.2">
      <c r="A130" s="24"/>
      <c r="B130" s="392"/>
      <c r="C130" s="447"/>
      <c r="D130" s="447"/>
      <c r="E130" s="447"/>
      <c r="F130" s="447"/>
      <c r="G130" s="447"/>
      <c r="H130" s="459"/>
      <c r="I130" s="459"/>
      <c r="J130" s="459"/>
      <c r="K130" s="459"/>
      <c r="L130" s="109">
        <f t="shared" si="19"/>
        <v>0</v>
      </c>
      <c r="M130" s="22"/>
      <c r="N130" s="53"/>
      <c r="O130" s="53"/>
      <c r="P130" s="22"/>
      <c r="Q130" s="49"/>
    </row>
    <row r="131" spans="1:17" ht="15.75" hidden="1" x14ac:dyDescent="0.2">
      <c r="A131" s="24"/>
      <c r="B131" s="392"/>
      <c r="C131" s="447"/>
      <c r="D131" s="447"/>
      <c r="E131" s="447"/>
      <c r="F131" s="447"/>
      <c r="G131" s="447"/>
      <c r="H131" s="459"/>
      <c r="I131" s="459"/>
      <c r="J131" s="459"/>
      <c r="K131" s="459"/>
      <c r="L131" s="109">
        <f t="shared" si="19"/>
        <v>0</v>
      </c>
      <c r="M131" s="22"/>
      <c r="N131" s="53"/>
      <c r="O131" s="53"/>
      <c r="P131" s="22"/>
      <c r="Q131" s="49"/>
    </row>
    <row r="132" spans="1:17" ht="15.75" hidden="1" x14ac:dyDescent="0.2">
      <c r="A132" s="24"/>
      <c r="B132" s="392"/>
      <c r="C132" s="447"/>
      <c r="D132" s="447"/>
      <c r="E132" s="447"/>
      <c r="F132" s="447"/>
      <c r="G132" s="447"/>
      <c r="H132" s="459"/>
      <c r="I132" s="459"/>
      <c r="J132" s="459"/>
      <c r="K132" s="459"/>
      <c r="L132" s="109">
        <f t="shared" si="19"/>
        <v>0</v>
      </c>
      <c r="M132" s="22"/>
      <c r="N132" s="53"/>
      <c r="O132" s="53"/>
      <c r="P132" s="22"/>
      <c r="Q132" s="49"/>
    </row>
    <row r="133" spans="1:17" ht="15.75" hidden="1" x14ac:dyDescent="0.2">
      <c r="A133" s="24"/>
      <c r="B133" s="392"/>
      <c r="C133" s="447"/>
      <c r="D133" s="447"/>
      <c r="E133" s="447"/>
      <c r="F133" s="447"/>
      <c r="G133" s="447"/>
      <c r="H133" s="459"/>
      <c r="I133" s="459"/>
      <c r="J133" s="459"/>
      <c r="K133" s="459"/>
      <c r="L133" s="109">
        <f t="shared" si="19"/>
        <v>0</v>
      </c>
      <c r="M133" s="22"/>
      <c r="N133" s="53"/>
      <c r="O133" s="53"/>
      <c r="P133" s="22"/>
      <c r="Q133" s="49"/>
    </row>
    <row r="134" spans="1:17" ht="15.75" hidden="1" x14ac:dyDescent="0.2">
      <c r="A134" s="24"/>
      <c r="B134" s="392"/>
      <c r="C134" s="447"/>
      <c r="D134" s="447"/>
      <c r="E134" s="447"/>
      <c r="F134" s="447"/>
      <c r="G134" s="447"/>
      <c r="H134" s="459"/>
      <c r="I134" s="459"/>
      <c r="J134" s="459"/>
      <c r="K134" s="459"/>
      <c r="L134" s="109">
        <f t="shared" si="19"/>
        <v>0</v>
      </c>
      <c r="M134" s="22"/>
      <c r="N134" s="53"/>
      <c r="O134" s="53"/>
      <c r="P134" s="22"/>
      <c r="Q134" s="49"/>
    </row>
    <row r="135" spans="1:17" ht="15.75" hidden="1" x14ac:dyDescent="0.2">
      <c r="A135" s="24"/>
      <c r="B135" s="392"/>
      <c r="C135" s="447"/>
      <c r="D135" s="447"/>
      <c r="E135" s="447"/>
      <c r="F135" s="447"/>
      <c r="G135" s="447"/>
      <c r="H135" s="459"/>
      <c r="I135" s="459"/>
      <c r="J135" s="459"/>
      <c r="K135" s="459"/>
      <c r="L135" s="109">
        <f t="shared" si="19"/>
        <v>0</v>
      </c>
      <c r="M135" s="22"/>
      <c r="N135" s="53"/>
      <c r="O135" s="53"/>
      <c r="P135" s="22"/>
      <c r="Q135" s="49"/>
    </row>
    <row r="136" spans="1:17" ht="15.75" hidden="1" x14ac:dyDescent="0.2">
      <c r="A136" s="24"/>
      <c r="B136" s="392"/>
      <c r="C136" s="447"/>
      <c r="D136" s="447"/>
      <c r="E136" s="447"/>
      <c r="F136" s="447"/>
      <c r="G136" s="447"/>
      <c r="H136" s="459"/>
      <c r="I136" s="459"/>
      <c r="J136" s="459"/>
      <c r="K136" s="459"/>
      <c r="L136" s="109">
        <f t="shared" si="19"/>
        <v>0</v>
      </c>
      <c r="M136" s="22"/>
      <c r="N136" s="53"/>
      <c r="O136" s="53"/>
      <c r="P136" s="22"/>
      <c r="Q136" s="49"/>
    </row>
    <row r="137" spans="1:17" ht="15.75" x14ac:dyDescent="0.2">
      <c r="A137" s="24"/>
      <c r="B137" s="419" t="s">
        <v>196</v>
      </c>
      <c r="C137" s="460"/>
      <c r="D137" s="460"/>
      <c r="E137" s="460"/>
      <c r="F137" s="460"/>
      <c r="G137" s="460"/>
      <c r="H137" s="460"/>
      <c r="I137" s="460"/>
      <c r="J137" s="460"/>
      <c r="K137" s="460"/>
      <c r="L137" s="109">
        <f>M137+O137+P137</f>
        <v>0</v>
      </c>
      <c r="M137" s="111">
        <f>M139</f>
        <v>0</v>
      </c>
      <c r="N137" s="118">
        <f t="shared" ref="N137:Q137" si="27">SUM(N139)</f>
        <v>0</v>
      </c>
      <c r="O137" s="118">
        <f t="shared" si="27"/>
        <v>0</v>
      </c>
      <c r="P137" s="111">
        <f t="shared" si="27"/>
        <v>0</v>
      </c>
      <c r="Q137" s="118">
        <f t="shared" si="27"/>
        <v>0</v>
      </c>
    </row>
    <row r="138" spans="1:17" ht="15.75" x14ac:dyDescent="0.2">
      <c r="A138" s="24"/>
      <c r="B138" s="392" t="s">
        <v>197</v>
      </c>
      <c r="C138" s="447"/>
      <c r="D138" s="447"/>
      <c r="E138" s="447"/>
      <c r="F138" s="447"/>
      <c r="G138" s="447"/>
      <c r="H138" s="447" t="s">
        <v>195</v>
      </c>
      <c r="I138" s="447"/>
      <c r="J138" s="447"/>
      <c r="K138" s="447"/>
      <c r="L138" s="109"/>
      <c r="M138" s="22"/>
      <c r="N138" s="53"/>
      <c r="O138" s="53"/>
      <c r="P138" s="22"/>
      <c r="Q138" s="49"/>
    </row>
    <row r="139" spans="1:17" ht="19.5" customHeight="1" x14ac:dyDescent="0.2">
      <c r="A139" s="24"/>
      <c r="B139" s="392"/>
      <c r="C139" s="447"/>
      <c r="D139" s="447"/>
      <c r="E139" s="447"/>
      <c r="F139" s="447"/>
      <c r="G139" s="447"/>
      <c r="H139" s="459"/>
      <c r="I139" s="459"/>
      <c r="J139" s="459"/>
      <c r="K139" s="459"/>
      <c r="L139" s="109">
        <f>M139+O139+P139</f>
        <v>0</v>
      </c>
      <c r="M139" s="22"/>
      <c r="N139" s="53"/>
      <c r="O139" s="254"/>
      <c r="P139" s="22"/>
      <c r="Q139" s="49"/>
    </row>
    <row r="140" spans="1:17" ht="16.5" customHeight="1" x14ac:dyDescent="0.2">
      <c r="A140" s="24"/>
      <c r="B140" s="419" t="s">
        <v>182</v>
      </c>
      <c r="C140" s="460"/>
      <c r="D140" s="460"/>
      <c r="E140" s="460"/>
      <c r="F140" s="460"/>
      <c r="G140" s="460"/>
      <c r="H140" s="460"/>
      <c r="I140" s="460"/>
      <c r="J140" s="460"/>
      <c r="K140" s="460"/>
      <c r="L140" s="109">
        <f>M140+O140+P140</f>
        <v>0</v>
      </c>
      <c r="M140" s="111">
        <f>SUM(M142)</f>
        <v>0</v>
      </c>
      <c r="N140" s="118">
        <f t="shared" ref="N140:Q140" si="28">SUM(N142)</f>
        <v>0</v>
      </c>
      <c r="O140" s="118">
        <f t="shared" si="28"/>
        <v>0</v>
      </c>
      <c r="P140" s="111"/>
      <c r="Q140" s="118">
        <f t="shared" si="28"/>
        <v>0</v>
      </c>
    </row>
    <row r="141" spans="1:17" ht="20.25" customHeight="1" x14ac:dyDescent="0.2">
      <c r="A141" s="24"/>
      <c r="B141" s="393" t="s">
        <v>113</v>
      </c>
      <c r="C141" s="394"/>
      <c r="D141" s="394"/>
      <c r="E141" s="394"/>
      <c r="F141" s="394"/>
      <c r="G141" s="394"/>
      <c r="H141" s="394"/>
      <c r="I141" s="394"/>
      <c r="J141" s="394"/>
      <c r="K141" s="419"/>
      <c r="L141" s="109">
        <f>M141+N141+O141+P141+Q141</f>
        <v>0</v>
      </c>
      <c r="M141" s="53"/>
      <c r="N141" s="53"/>
      <c r="O141" s="53"/>
      <c r="P141" s="53"/>
      <c r="Q141" s="49"/>
    </row>
    <row r="142" spans="1:17" ht="15" customHeight="1" x14ac:dyDescent="0.2">
      <c r="A142" s="24"/>
      <c r="B142" s="354"/>
      <c r="C142" s="355"/>
      <c r="D142" s="355"/>
      <c r="E142" s="355"/>
      <c r="F142" s="355"/>
      <c r="G142" s="355"/>
      <c r="H142" s="355"/>
      <c r="I142" s="355"/>
      <c r="J142" s="355"/>
      <c r="K142" s="356"/>
      <c r="L142" s="109">
        <f t="shared" si="19"/>
        <v>0</v>
      </c>
      <c r="M142" s="53"/>
      <c r="N142" s="53"/>
      <c r="O142" s="53"/>
      <c r="P142" s="53"/>
      <c r="Q142" s="49"/>
    </row>
    <row r="143" spans="1:17" ht="15.75" customHeight="1" x14ac:dyDescent="0.2">
      <c r="A143" s="18">
        <v>243</v>
      </c>
      <c r="B143" s="393" t="s">
        <v>198</v>
      </c>
      <c r="C143" s="394"/>
      <c r="D143" s="394"/>
      <c r="E143" s="394"/>
      <c r="F143" s="394"/>
      <c r="G143" s="394"/>
      <c r="H143" s="394"/>
      <c r="I143" s="394"/>
      <c r="J143" s="394"/>
      <c r="K143" s="419"/>
      <c r="L143" s="109">
        <f t="shared" si="19"/>
        <v>0</v>
      </c>
      <c r="M143" s="114">
        <f>M145+N143</f>
        <v>0</v>
      </c>
      <c r="N143" s="114">
        <f t="shared" ref="N143:Q143" si="29">N145</f>
        <v>0</v>
      </c>
      <c r="O143" s="114">
        <f t="shared" si="29"/>
        <v>0</v>
      </c>
      <c r="P143" s="114">
        <f>P145+Q143</f>
        <v>0</v>
      </c>
      <c r="Q143" s="114">
        <f t="shared" si="29"/>
        <v>0</v>
      </c>
    </row>
    <row r="144" spans="1:17" ht="15.75" x14ac:dyDescent="0.2">
      <c r="A144" s="24"/>
      <c r="B144" s="392" t="s">
        <v>199</v>
      </c>
      <c r="C144" s="447"/>
      <c r="D144" s="447"/>
      <c r="E144" s="447"/>
      <c r="F144" s="447"/>
      <c r="G144" s="447"/>
      <c r="H144" s="447" t="s">
        <v>195</v>
      </c>
      <c r="I144" s="447"/>
      <c r="J144" s="447"/>
      <c r="K144" s="447"/>
      <c r="L144" s="109">
        <f t="shared" si="19"/>
        <v>0</v>
      </c>
      <c r="M144" s="53"/>
      <c r="N144" s="53"/>
      <c r="O144" s="53"/>
      <c r="P144" s="53"/>
      <c r="Q144" s="49"/>
    </row>
    <row r="145" spans="1:19" ht="15.75" x14ac:dyDescent="0.2">
      <c r="A145" s="24"/>
      <c r="B145" s="392"/>
      <c r="C145" s="447"/>
      <c r="D145" s="447"/>
      <c r="E145" s="447"/>
      <c r="F145" s="447"/>
      <c r="G145" s="447"/>
      <c r="H145" s="447"/>
      <c r="I145" s="447"/>
      <c r="J145" s="447"/>
      <c r="K145" s="447"/>
      <c r="L145" s="109">
        <f t="shared" si="19"/>
        <v>0</v>
      </c>
      <c r="M145" s="53"/>
      <c r="N145" s="53"/>
      <c r="O145" s="53"/>
      <c r="P145" s="191"/>
      <c r="Q145" s="49"/>
    </row>
    <row r="146" spans="1:19" ht="15.75" customHeight="1" x14ac:dyDescent="0.2">
      <c r="A146" s="59"/>
      <c r="B146" s="160">
        <v>226</v>
      </c>
      <c r="C146" s="448" t="s">
        <v>152</v>
      </c>
      <c r="D146" s="449"/>
      <c r="E146" s="449"/>
      <c r="F146" s="449"/>
      <c r="G146" s="449"/>
      <c r="H146" s="449"/>
      <c r="I146" s="449"/>
      <c r="J146" s="449"/>
      <c r="K146" s="450"/>
      <c r="L146" s="109">
        <f t="shared" si="19"/>
        <v>2113601.79</v>
      </c>
      <c r="M146" s="109">
        <f>M147+M148</f>
        <v>1472721.79</v>
      </c>
      <c r="N146" s="109">
        <f t="shared" ref="N146:Q146" si="30">N147+N148</f>
        <v>0</v>
      </c>
      <c r="O146" s="109">
        <f t="shared" si="30"/>
        <v>390880</v>
      </c>
      <c r="P146" s="109">
        <f>P147+P148</f>
        <v>250000</v>
      </c>
      <c r="Q146" s="109">
        <f t="shared" si="30"/>
        <v>0</v>
      </c>
      <c r="R146" s="17">
        <f>1372063.53-M146</f>
        <v>-100658.26000000001</v>
      </c>
    </row>
    <row r="147" spans="1:19" ht="13.5" customHeight="1" x14ac:dyDescent="0.2">
      <c r="A147" s="18">
        <v>243</v>
      </c>
      <c r="B147" s="451">
        <v>226</v>
      </c>
      <c r="C147" s="453" t="s">
        <v>152</v>
      </c>
      <c r="D147" s="454"/>
      <c r="E147" s="454"/>
      <c r="F147" s="454"/>
      <c r="G147" s="454"/>
      <c r="H147" s="454"/>
      <c r="I147" s="454"/>
      <c r="J147" s="454"/>
      <c r="K147" s="455"/>
      <c r="L147" s="109">
        <f t="shared" si="19"/>
        <v>0</v>
      </c>
      <c r="M147" s="53"/>
      <c r="N147" s="53"/>
      <c r="O147" s="53"/>
      <c r="P147" s="53"/>
      <c r="Q147" s="49"/>
      <c r="S147" s="253"/>
    </row>
    <row r="148" spans="1:19" ht="15.75" customHeight="1" x14ac:dyDescent="0.2">
      <c r="A148" s="18">
        <v>244</v>
      </c>
      <c r="B148" s="452"/>
      <c r="C148" s="456"/>
      <c r="D148" s="457"/>
      <c r="E148" s="457"/>
      <c r="F148" s="457"/>
      <c r="G148" s="457"/>
      <c r="H148" s="457"/>
      <c r="I148" s="457"/>
      <c r="J148" s="457"/>
      <c r="K148" s="458"/>
      <c r="L148" s="109">
        <f t="shared" si="19"/>
        <v>2113601.79</v>
      </c>
      <c r="M148" s="114">
        <f>SUM(M149:M156)+M159+M160+M164+N148</f>
        <v>1472721.79</v>
      </c>
      <c r="N148" s="114">
        <f t="shared" ref="N148:Q148" si="31">SUM(N149:N164)</f>
        <v>0</v>
      </c>
      <c r="O148" s="114">
        <f>O165+O168</f>
        <v>390880</v>
      </c>
      <c r="P148" s="114">
        <f>P153+P160+P164+P162</f>
        <v>250000</v>
      </c>
      <c r="Q148" s="114">
        <f t="shared" si="31"/>
        <v>0</v>
      </c>
      <c r="R148" s="17">
        <f>M148-1472721.79</f>
        <v>0</v>
      </c>
      <c r="S148" s="17"/>
    </row>
    <row r="149" spans="1:19" s="63" customFormat="1" ht="33" customHeight="1" x14ac:dyDescent="0.2">
      <c r="A149" s="61"/>
      <c r="B149" s="312" t="s">
        <v>200</v>
      </c>
      <c r="C149" s="381"/>
      <c r="D149" s="381"/>
      <c r="E149" s="381"/>
      <c r="F149" s="381"/>
      <c r="G149" s="381"/>
      <c r="H149" s="381"/>
      <c r="I149" s="381"/>
      <c r="J149" s="381"/>
      <c r="K149" s="381"/>
      <c r="L149" s="109">
        <f>M149+O149+P149</f>
        <v>622000</v>
      </c>
      <c r="M149" s="22">
        <v>622000</v>
      </c>
      <c r="N149" s="81"/>
      <c r="O149" s="53"/>
      <c r="P149" s="22"/>
      <c r="Q149" s="62"/>
    </row>
    <row r="150" spans="1:19" ht="15.75" x14ac:dyDescent="0.2">
      <c r="A150" s="24"/>
      <c r="B150" s="312" t="s">
        <v>201</v>
      </c>
      <c r="C150" s="381"/>
      <c r="D150" s="381"/>
      <c r="E150" s="381"/>
      <c r="F150" s="381"/>
      <c r="G150" s="381"/>
      <c r="H150" s="381"/>
      <c r="I150" s="381"/>
      <c r="J150" s="381"/>
      <c r="K150" s="381"/>
      <c r="L150" s="109">
        <f>M150+O150+P150</f>
        <v>0</v>
      </c>
      <c r="M150" s="22"/>
      <c r="N150" s="53"/>
      <c r="O150" s="53"/>
      <c r="P150" s="22"/>
      <c r="Q150" s="49"/>
    </row>
    <row r="151" spans="1:19" ht="21" customHeight="1" x14ac:dyDescent="0.2">
      <c r="A151" s="24"/>
      <c r="B151" s="312" t="s">
        <v>202</v>
      </c>
      <c r="C151" s="381"/>
      <c r="D151" s="381"/>
      <c r="E151" s="381"/>
      <c r="F151" s="381"/>
      <c r="G151" s="381"/>
      <c r="H151" s="381"/>
      <c r="I151" s="381"/>
      <c r="J151" s="381"/>
      <c r="K151" s="381"/>
      <c r="L151" s="109">
        <f t="shared" si="19"/>
        <v>0</v>
      </c>
      <c r="M151" s="22"/>
      <c r="N151" s="53"/>
      <c r="O151" s="53"/>
      <c r="P151" s="22"/>
      <c r="Q151" s="49"/>
    </row>
    <row r="152" spans="1:19" ht="30.75" customHeight="1" x14ac:dyDescent="0.2">
      <c r="A152" s="24"/>
      <c r="B152" s="312" t="s">
        <v>203</v>
      </c>
      <c r="C152" s="381"/>
      <c r="D152" s="381"/>
      <c r="E152" s="381"/>
      <c r="F152" s="381"/>
      <c r="G152" s="381"/>
      <c r="H152" s="381"/>
      <c r="I152" s="381"/>
      <c r="J152" s="381"/>
      <c r="K152" s="381"/>
      <c r="L152" s="109">
        <f t="shared" si="19"/>
        <v>0</v>
      </c>
      <c r="M152" s="22"/>
      <c r="N152" s="53"/>
      <c r="O152" s="53"/>
      <c r="P152" s="22"/>
      <c r="Q152" s="49"/>
    </row>
    <row r="153" spans="1:19" ht="51.75" customHeight="1" x14ac:dyDescent="0.2">
      <c r="A153" s="24"/>
      <c r="B153" s="312" t="s">
        <v>204</v>
      </c>
      <c r="C153" s="381"/>
      <c r="D153" s="381"/>
      <c r="E153" s="381"/>
      <c r="F153" s="381"/>
      <c r="G153" s="381"/>
      <c r="H153" s="381"/>
      <c r="I153" s="381"/>
      <c r="J153" s="381"/>
      <c r="K153" s="381"/>
      <c r="L153" s="109">
        <f t="shared" si="19"/>
        <v>443605.79000000004</v>
      </c>
      <c r="M153" s="22">
        <v>193605.79</v>
      </c>
      <c r="N153" s="53"/>
      <c r="O153" s="53"/>
      <c r="P153" s="22">
        <v>250000</v>
      </c>
      <c r="Q153" s="49"/>
    </row>
    <row r="154" spans="1:19" ht="50.25" customHeight="1" x14ac:dyDescent="0.2">
      <c r="A154" s="24"/>
      <c r="B154" s="312" t="s">
        <v>205</v>
      </c>
      <c r="C154" s="381"/>
      <c r="D154" s="381"/>
      <c r="E154" s="381"/>
      <c r="F154" s="381"/>
      <c r="G154" s="381"/>
      <c r="H154" s="381"/>
      <c r="I154" s="381"/>
      <c r="J154" s="381"/>
      <c r="K154" s="381"/>
      <c r="L154" s="109">
        <f t="shared" ref="L154:L159" si="32">M154+O154+P154</f>
        <v>0</v>
      </c>
      <c r="M154" s="22"/>
      <c r="N154" s="53"/>
      <c r="O154" s="53"/>
      <c r="P154" s="22"/>
      <c r="Q154" s="49"/>
    </row>
    <row r="155" spans="1:19" ht="21" customHeight="1" x14ac:dyDescent="0.2">
      <c r="A155" s="24"/>
      <c r="B155" s="312" t="s">
        <v>206</v>
      </c>
      <c r="C155" s="381"/>
      <c r="D155" s="381"/>
      <c r="E155" s="381"/>
      <c r="F155" s="381"/>
      <c r="G155" s="381"/>
      <c r="H155" s="381"/>
      <c r="I155" s="381"/>
      <c r="J155" s="381"/>
      <c r="K155" s="381"/>
      <c r="L155" s="109">
        <f t="shared" si="32"/>
        <v>20000</v>
      </c>
      <c r="M155" s="22">
        <v>20000</v>
      </c>
      <c r="N155" s="53"/>
      <c r="O155" s="53"/>
      <c r="P155" s="22"/>
      <c r="Q155" s="49"/>
    </row>
    <row r="156" spans="1:19" ht="22.5" customHeight="1" x14ac:dyDescent="0.2">
      <c r="A156" s="24"/>
      <c r="B156" s="312" t="s">
        <v>207</v>
      </c>
      <c r="C156" s="381"/>
      <c r="D156" s="381"/>
      <c r="E156" s="381"/>
      <c r="F156" s="381"/>
      <c r="G156" s="381"/>
      <c r="H156" s="381"/>
      <c r="I156" s="381"/>
      <c r="J156" s="381"/>
      <c r="K156" s="381"/>
      <c r="L156" s="109">
        <f t="shared" si="32"/>
        <v>0</v>
      </c>
      <c r="M156" s="114">
        <f>SUM(M158)</f>
        <v>0</v>
      </c>
      <c r="N156" s="114">
        <f t="shared" ref="N156:Q156" si="33">SUM(N158)</f>
        <v>0</v>
      </c>
      <c r="O156" s="114">
        <f t="shared" si="33"/>
        <v>0</v>
      </c>
      <c r="P156" s="114">
        <f t="shared" si="33"/>
        <v>0</v>
      </c>
      <c r="Q156" s="114">
        <f t="shared" si="33"/>
        <v>0</v>
      </c>
    </row>
    <row r="157" spans="1:19" ht="19.5" customHeight="1" x14ac:dyDescent="0.2">
      <c r="A157" s="24"/>
      <c r="B157" s="310" t="s">
        <v>113</v>
      </c>
      <c r="C157" s="311"/>
      <c r="D157" s="311"/>
      <c r="E157" s="311"/>
      <c r="F157" s="311"/>
      <c r="G157" s="311"/>
      <c r="H157" s="311"/>
      <c r="I157" s="311"/>
      <c r="J157" s="311"/>
      <c r="K157" s="312"/>
      <c r="L157" s="109"/>
      <c r="M157" s="22"/>
      <c r="N157" s="53"/>
      <c r="O157" s="53"/>
      <c r="P157" s="22"/>
      <c r="Q157" s="49"/>
    </row>
    <row r="158" spans="1:19" ht="19.5" customHeight="1" x14ac:dyDescent="0.2">
      <c r="A158" s="24"/>
      <c r="B158" s="313"/>
      <c r="C158" s="308"/>
      <c r="D158" s="308"/>
      <c r="E158" s="308"/>
      <c r="F158" s="308"/>
      <c r="G158" s="308"/>
      <c r="H158" s="308"/>
      <c r="I158" s="308"/>
      <c r="J158" s="308"/>
      <c r="K158" s="106"/>
      <c r="L158" s="109">
        <f t="shared" si="32"/>
        <v>0</v>
      </c>
      <c r="M158" s="22"/>
      <c r="N158" s="107"/>
      <c r="O158" s="165"/>
      <c r="P158" s="22"/>
      <c r="Q158" s="49"/>
    </row>
    <row r="159" spans="1:19" ht="24" customHeight="1" x14ac:dyDescent="0.2">
      <c r="A159" s="24"/>
      <c r="B159" s="393" t="s">
        <v>292</v>
      </c>
      <c r="C159" s="394"/>
      <c r="D159" s="394"/>
      <c r="E159" s="394"/>
      <c r="F159" s="394"/>
      <c r="G159" s="394"/>
      <c r="H159" s="394"/>
      <c r="I159" s="394"/>
      <c r="J159" s="394"/>
      <c r="K159" s="419"/>
      <c r="L159" s="109">
        <f t="shared" si="32"/>
        <v>637116</v>
      </c>
      <c r="M159" s="22">
        <v>637116</v>
      </c>
      <c r="N159" s="53"/>
      <c r="O159" s="53"/>
      <c r="P159" s="22"/>
      <c r="Q159" s="49"/>
    </row>
    <row r="160" spans="1:19" ht="24" customHeight="1" x14ac:dyDescent="0.2">
      <c r="A160" s="24"/>
      <c r="B160" s="393" t="s">
        <v>304</v>
      </c>
      <c r="C160" s="394"/>
      <c r="D160" s="394"/>
      <c r="E160" s="394"/>
      <c r="F160" s="394"/>
      <c r="G160" s="394"/>
      <c r="H160" s="394"/>
      <c r="I160" s="394"/>
      <c r="J160" s="394"/>
      <c r="K160" s="419"/>
      <c r="L160" s="109">
        <f t="shared" ref="L160" si="34">M160+O160+P160</f>
        <v>0</v>
      </c>
      <c r="M160" s="22">
        <v>0</v>
      </c>
      <c r="N160" s="107"/>
      <c r="O160" s="145"/>
      <c r="P160" s="22"/>
      <c r="Q160" s="49"/>
    </row>
    <row r="161" spans="1:17" ht="24" customHeight="1" x14ac:dyDescent="0.2">
      <c r="A161" s="24"/>
      <c r="B161" s="393" t="s">
        <v>305</v>
      </c>
      <c r="C161" s="394"/>
      <c r="D161" s="394"/>
      <c r="E161" s="394"/>
      <c r="F161" s="394"/>
      <c r="G161" s="394"/>
      <c r="H161" s="394"/>
      <c r="I161" s="394"/>
      <c r="J161" s="394"/>
      <c r="K161" s="124"/>
      <c r="L161" s="109">
        <f>M161+N161+O161+P161+Q161</f>
        <v>0</v>
      </c>
      <c r="M161" s="22"/>
      <c r="N161" s="123"/>
      <c r="O161" s="123"/>
      <c r="P161" s="22"/>
      <c r="Q161" s="49"/>
    </row>
    <row r="162" spans="1:17" ht="24" customHeight="1" x14ac:dyDescent="0.2">
      <c r="A162" s="24"/>
      <c r="B162" s="445" t="s">
        <v>490</v>
      </c>
      <c r="C162" s="446"/>
      <c r="D162" s="446"/>
      <c r="E162" s="446"/>
      <c r="F162" s="446"/>
      <c r="G162" s="446"/>
      <c r="H162" s="446"/>
      <c r="I162" s="446"/>
      <c r="J162" s="446"/>
      <c r="K162" s="239"/>
      <c r="L162" s="109"/>
      <c r="M162" s="22"/>
      <c r="N162" s="238"/>
      <c r="O162" s="238"/>
      <c r="P162" s="22"/>
      <c r="Q162" s="49"/>
    </row>
    <row r="163" spans="1:17" ht="39" customHeight="1" x14ac:dyDescent="0.2">
      <c r="A163" s="24"/>
      <c r="B163" s="393" t="s">
        <v>486</v>
      </c>
      <c r="C163" s="394"/>
      <c r="D163" s="394"/>
      <c r="E163" s="394"/>
      <c r="F163" s="394"/>
      <c r="G163" s="394"/>
      <c r="H163" s="394"/>
      <c r="I163" s="394"/>
      <c r="J163" s="394"/>
      <c r="K163" s="126"/>
      <c r="L163" s="109">
        <f>M163+N163+O163+P163+Q163</f>
        <v>0</v>
      </c>
      <c r="M163" s="22"/>
      <c r="N163" s="127"/>
      <c r="O163" s="127"/>
      <c r="P163" s="22"/>
      <c r="Q163" s="49"/>
    </row>
    <row r="164" spans="1:17" ht="33.75" customHeight="1" x14ac:dyDescent="0.2">
      <c r="A164" s="24"/>
      <c r="B164" s="386" t="s">
        <v>208</v>
      </c>
      <c r="C164" s="396"/>
      <c r="D164" s="396"/>
      <c r="E164" s="396"/>
      <c r="F164" s="396"/>
      <c r="G164" s="396"/>
      <c r="H164" s="396"/>
      <c r="I164" s="396"/>
      <c r="J164" s="396"/>
      <c r="K164" s="396"/>
      <c r="L164" s="109">
        <f>M164+O164+P164</f>
        <v>0</v>
      </c>
      <c r="M164" s="22"/>
      <c r="N164" s="53"/>
      <c r="O164" s="53"/>
      <c r="P164" s="22"/>
      <c r="Q164" s="49"/>
    </row>
    <row r="165" spans="1:17" ht="22.5" customHeight="1" x14ac:dyDescent="0.2">
      <c r="A165" s="24"/>
      <c r="B165" s="310" t="s">
        <v>527</v>
      </c>
      <c r="C165" s="311"/>
      <c r="D165" s="311"/>
      <c r="E165" s="311"/>
      <c r="F165" s="311"/>
      <c r="G165" s="311"/>
      <c r="H165" s="311"/>
      <c r="I165" s="311"/>
      <c r="J165" s="311"/>
      <c r="K165" s="140"/>
      <c r="L165" s="109">
        <f>O165</f>
        <v>62020</v>
      </c>
      <c r="M165" s="22"/>
      <c r="N165" s="142"/>
      <c r="O165" s="276">
        <v>62020</v>
      </c>
      <c r="P165" s="22"/>
      <c r="Q165" s="49"/>
    </row>
    <row r="166" spans="1:17" ht="15.75" x14ac:dyDescent="0.2">
      <c r="A166" s="24"/>
      <c r="B166" s="384" t="s">
        <v>487</v>
      </c>
      <c r="C166" s="385"/>
      <c r="D166" s="385"/>
      <c r="E166" s="385"/>
      <c r="F166" s="385"/>
      <c r="G166" s="385"/>
      <c r="H166" s="385"/>
      <c r="I166" s="385"/>
      <c r="J166" s="385"/>
      <c r="K166" s="386"/>
      <c r="L166" s="109"/>
      <c r="M166" s="53"/>
      <c r="N166" s="53"/>
      <c r="O166" s="53"/>
      <c r="P166" s="53"/>
      <c r="Q166" s="49"/>
    </row>
    <row r="167" spans="1:17" ht="15.75" x14ac:dyDescent="0.2">
      <c r="A167" s="24"/>
      <c r="B167" s="384" t="s">
        <v>488</v>
      </c>
      <c r="C167" s="385"/>
      <c r="D167" s="385"/>
      <c r="E167" s="385"/>
      <c r="F167" s="385"/>
      <c r="G167" s="385"/>
      <c r="H167" s="385"/>
      <c r="I167" s="385"/>
      <c r="J167" s="385"/>
      <c r="K167" s="386"/>
      <c r="L167" s="109"/>
      <c r="M167" s="143"/>
      <c r="N167" s="143"/>
      <c r="O167" s="145"/>
      <c r="P167" s="143"/>
      <c r="Q167" s="94"/>
    </row>
    <row r="168" spans="1:17" ht="24" customHeight="1" x14ac:dyDescent="0.2">
      <c r="A168" s="24"/>
      <c r="B168" s="393" t="s">
        <v>489</v>
      </c>
      <c r="C168" s="394"/>
      <c r="D168" s="394"/>
      <c r="E168" s="394"/>
      <c r="F168" s="394"/>
      <c r="G168" s="394"/>
      <c r="H168" s="394"/>
      <c r="I168" s="394"/>
      <c r="J168" s="394"/>
      <c r="K168" s="186"/>
      <c r="L168" s="57">
        <f t="shared" ref="L168" si="35">M168+O168+P168</f>
        <v>328860</v>
      </c>
      <c r="M168" s="187"/>
      <c r="N168" s="187"/>
      <c r="O168" s="276">
        <v>328860</v>
      </c>
      <c r="P168" s="187"/>
      <c r="Q168" s="49"/>
    </row>
    <row r="169" spans="1:17" ht="21.75" customHeight="1" x14ac:dyDescent="0.2">
      <c r="A169" s="18">
        <v>244</v>
      </c>
      <c r="B169" s="50" t="s">
        <v>209</v>
      </c>
      <c r="C169" s="395" t="s">
        <v>210</v>
      </c>
      <c r="D169" s="395"/>
      <c r="E169" s="395"/>
      <c r="F169" s="395"/>
      <c r="G169" s="395"/>
      <c r="H169" s="395"/>
      <c r="I169" s="395"/>
      <c r="J169" s="395"/>
      <c r="K169" s="395"/>
      <c r="L169" s="109">
        <f t="shared" ref="L169:L242" si="36">M169+O169+P169</f>
        <v>0</v>
      </c>
      <c r="M169" s="109">
        <f>SUM(M170:M171)+N169</f>
        <v>0</v>
      </c>
      <c r="N169" s="109">
        <f t="shared" ref="N169:Q169" si="37">SUM(N170:N171)</f>
        <v>0</v>
      </c>
      <c r="O169" s="109">
        <f t="shared" si="37"/>
        <v>0</v>
      </c>
      <c r="P169" s="109">
        <f>SUM(P170:P171)+Q169</f>
        <v>0</v>
      </c>
      <c r="Q169" s="109">
        <f t="shared" si="37"/>
        <v>0</v>
      </c>
    </row>
    <row r="170" spans="1:17" ht="33.75" customHeight="1" x14ac:dyDescent="0.2">
      <c r="A170" s="24"/>
      <c r="B170" s="384" t="s">
        <v>211</v>
      </c>
      <c r="C170" s="385"/>
      <c r="D170" s="385"/>
      <c r="E170" s="385"/>
      <c r="F170" s="385"/>
      <c r="G170" s="385"/>
      <c r="H170" s="385"/>
      <c r="I170" s="385"/>
      <c r="J170" s="385"/>
      <c r="K170" s="386"/>
      <c r="L170" s="109">
        <f t="shared" si="36"/>
        <v>0</v>
      </c>
      <c r="M170" s="114">
        <f>SUM(M172)</f>
        <v>0</v>
      </c>
      <c r="N170" s="114">
        <f t="shared" ref="N170:Q170" si="38">SUM(N172)</f>
        <v>0</v>
      </c>
      <c r="O170" s="114">
        <f t="shared" si="38"/>
        <v>0</v>
      </c>
      <c r="P170" s="114">
        <f t="shared" si="38"/>
        <v>0</v>
      </c>
      <c r="Q170" s="114">
        <f t="shared" si="38"/>
        <v>0</v>
      </c>
    </row>
    <row r="171" spans="1:17" ht="21" customHeight="1" x14ac:dyDescent="0.2">
      <c r="A171" s="24"/>
      <c r="B171" s="320" t="s">
        <v>113</v>
      </c>
      <c r="C171" s="321"/>
      <c r="D171" s="321"/>
      <c r="E171" s="321"/>
      <c r="F171" s="321"/>
      <c r="G171" s="321"/>
      <c r="H171" s="321"/>
      <c r="I171" s="321"/>
      <c r="J171" s="321"/>
      <c r="K171" s="321"/>
      <c r="L171" s="109"/>
      <c r="M171" s="53"/>
      <c r="N171" s="53"/>
      <c r="O171" s="53"/>
      <c r="P171" s="53"/>
      <c r="Q171" s="49"/>
    </row>
    <row r="172" spans="1:17" ht="19.5" customHeight="1" x14ac:dyDescent="0.2">
      <c r="A172" s="24"/>
      <c r="B172" s="333"/>
      <c r="C172" s="334"/>
      <c r="D172" s="334"/>
      <c r="E172" s="334"/>
      <c r="F172" s="334"/>
      <c r="G172" s="334"/>
      <c r="H172" s="334"/>
      <c r="I172" s="334"/>
      <c r="J172" s="334"/>
      <c r="K172" s="335"/>
      <c r="L172" s="109">
        <f t="shared" si="36"/>
        <v>0</v>
      </c>
      <c r="M172" s="53"/>
      <c r="N172" s="53"/>
      <c r="O172" s="53"/>
      <c r="P172" s="53"/>
      <c r="Q172" s="49"/>
    </row>
    <row r="173" spans="1:17" ht="18.75" customHeight="1" x14ac:dyDescent="0.2">
      <c r="A173" s="18">
        <v>243</v>
      </c>
      <c r="B173" s="420" t="s">
        <v>212</v>
      </c>
      <c r="C173" s="423" t="s">
        <v>213</v>
      </c>
      <c r="D173" s="424"/>
      <c r="E173" s="424"/>
      <c r="F173" s="424"/>
      <c r="G173" s="424"/>
      <c r="H173" s="424"/>
      <c r="I173" s="424"/>
      <c r="J173" s="424"/>
      <c r="K173" s="425"/>
      <c r="L173" s="109">
        <f t="shared" si="36"/>
        <v>0</v>
      </c>
      <c r="M173" s="53"/>
      <c r="N173" s="53"/>
      <c r="O173" s="53"/>
      <c r="P173" s="53"/>
      <c r="Q173" s="49"/>
    </row>
    <row r="174" spans="1:17" ht="16.5" customHeight="1" x14ac:dyDescent="0.2">
      <c r="A174" s="18">
        <v>244</v>
      </c>
      <c r="B174" s="421"/>
      <c r="C174" s="426"/>
      <c r="D174" s="427"/>
      <c r="E174" s="427"/>
      <c r="F174" s="427"/>
      <c r="G174" s="427"/>
      <c r="H174" s="427"/>
      <c r="I174" s="427"/>
      <c r="J174" s="427"/>
      <c r="K174" s="428"/>
      <c r="L174" s="109">
        <f t="shared" si="36"/>
        <v>0</v>
      </c>
      <c r="M174" s="114">
        <f>SUM(M176:M177)+N174</f>
        <v>0</v>
      </c>
      <c r="N174" s="114">
        <f t="shared" ref="N174:Q174" si="39">SUM(N176:N177)</f>
        <v>0</v>
      </c>
      <c r="O174" s="114">
        <f t="shared" si="39"/>
        <v>0</v>
      </c>
      <c r="P174" s="114">
        <f>SUM(P176:P177)+Q174</f>
        <v>0</v>
      </c>
      <c r="Q174" s="114">
        <f t="shared" si="39"/>
        <v>0</v>
      </c>
    </row>
    <row r="175" spans="1:17" ht="18.75" customHeight="1" x14ac:dyDescent="0.2">
      <c r="A175" s="18">
        <v>407</v>
      </c>
      <c r="B175" s="422"/>
      <c r="C175" s="429"/>
      <c r="D175" s="430"/>
      <c r="E175" s="430"/>
      <c r="F175" s="430"/>
      <c r="G175" s="430"/>
      <c r="H175" s="430"/>
      <c r="I175" s="430"/>
      <c r="J175" s="430"/>
      <c r="K175" s="431"/>
      <c r="L175" s="109">
        <f t="shared" si="36"/>
        <v>0</v>
      </c>
      <c r="M175" s="53"/>
      <c r="N175" s="53"/>
      <c r="O175" s="53"/>
      <c r="P175" s="53"/>
      <c r="Q175" s="49"/>
    </row>
    <row r="176" spans="1:17" ht="19.5" customHeight="1" x14ac:dyDescent="0.2">
      <c r="A176" s="18"/>
      <c r="B176" s="384" t="s">
        <v>214</v>
      </c>
      <c r="C176" s="385"/>
      <c r="D176" s="385"/>
      <c r="E176" s="385"/>
      <c r="F176" s="385"/>
      <c r="G176" s="385"/>
      <c r="H176" s="385"/>
      <c r="I176" s="385"/>
      <c r="J176" s="385"/>
      <c r="K176" s="386"/>
      <c r="L176" s="109">
        <f t="shared" si="36"/>
        <v>0</v>
      </c>
      <c r="M176" s="53"/>
      <c r="N176" s="53"/>
      <c r="O176" s="53"/>
      <c r="P176" s="53"/>
      <c r="Q176" s="49"/>
    </row>
    <row r="177" spans="1:17" ht="64.5" customHeight="1" x14ac:dyDescent="0.2">
      <c r="A177" s="18"/>
      <c r="B177" s="312" t="s">
        <v>215</v>
      </c>
      <c r="C177" s="381"/>
      <c r="D177" s="381"/>
      <c r="E177" s="381"/>
      <c r="F177" s="381"/>
      <c r="G177" s="381"/>
      <c r="H177" s="381"/>
      <c r="I177" s="381"/>
      <c r="J177" s="381"/>
      <c r="K177" s="381"/>
      <c r="L177" s="109">
        <f t="shared" si="36"/>
        <v>0</v>
      </c>
      <c r="M177" s="53"/>
      <c r="N177" s="53"/>
      <c r="O177" s="53"/>
      <c r="P177" s="53"/>
      <c r="Q177" s="49"/>
    </row>
    <row r="178" spans="1:17" ht="16.5" customHeight="1" x14ac:dyDescent="0.2">
      <c r="A178" s="18">
        <v>244</v>
      </c>
      <c r="B178" s="50" t="s">
        <v>216</v>
      </c>
      <c r="C178" s="322" t="s">
        <v>217</v>
      </c>
      <c r="D178" s="323"/>
      <c r="E178" s="323"/>
      <c r="F178" s="323"/>
      <c r="G178" s="323"/>
      <c r="H178" s="323"/>
      <c r="I178" s="323"/>
      <c r="J178" s="323"/>
      <c r="K178" s="324"/>
      <c r="L178" s="109">
        <f t="shared" si="36"/>
        <v>0</v>
      </c>
      <c r="M178" s="114">
        <f>M180+N178</f>
        <v>0</v>
      </c>
      <c r="N178" s="114">
        <f>N180</f>
        <v>0</v>
      </c>
      <c r="O178" s="114">
        <f t="shared" ref="O178:Q178" si="40">O180</f>
        <v>0</v>
      </c>
      <c r="P178" s="114">
        <f>P180+Q178</f>
        <v>0</v>
      </c>
      <c r="Q178" s="114">
        <f t="shared" si="40"/>
        <v>0</v>
      </c>
    </row>
    <row r="179" spans="1:17" ht="16.5" customHeight="1" x14ac:dyDescent="0.2">
      <c r="A179" s="24"/>
      <c r="B179" s="320" t="s">
        <v>113</v>
      </c>
      <c r="C179" s="321"/>
      <c r="D179" s="321"/>
      <c r="E179" s="321"/>
      <c r="F179" s="321"/>
      <c r="G179" s="321"/>
      <c r="H179" s="321"/>
      <c r="I179" s="321"/>
      <c r="J179" s="321"/>
      <c r="K179" s="321"/>
      <c r="L179" s="109"/>
      <c r="M179" s="53"/>
      <c r="N179" s="53"/>
      <c r="O179" s="53"/>
      <c r="P179" s="22"/>
      <c r="Q179" s="49"/>
    </row>
    <row r="180" spans="1:17" ht="16.5" customHeight="1" x14ac:dyDescent="0.2">
      <c r="A180" s="24"/>
      <c r="B180" s="333"/>
      <c r="C180" s="334"/>
      <c r="D180" s="334"/>
      <c r="E180" s="334"/>
      <c r="F180" s="334"/>
      <c r="G180" s="334"/>
      <c r="H180" s="334"/>
      <c r="I180" s="334"/>
      <c r="J180" s="334"/>
      <c r="K180" s="335"/>
      <c r="L180" s="109">
        <f t="shared" si="36"/>
        <v>0</v>
      </c>
      <c r="M180" s="53"/>
      <c r="N180" s="53"/>
      <c r="O180" s="53"/>
      <c r="P180" s="22"/>
      <c r="Q180" s="49"/>
    </row>
    <row r="181" spans="1:17" ht="16.5" customHeight="1" x14ac:dyDescent="0.2">
      <c r="A181" s="18">
        <v>244</v>
      </c>
      <c r="B181" s="60">
        <v>320</v>
      </c>
      <c r="C181" s="322" t="s">
        <v>218</v>
      </c>
      <c r="D181" s="323"/>
      <c r="E181" s="323"/>
      <c r="F181" s="323"/>
      <c r="G181" s="323"/>
      <c r="H181" s="323"/>
      <c r="I181" s="323"/>
      <c r="J181" s="323"/>
      <c r="K181" s="324"/>
      <c r="L181" s="109">
        <f t="shared" si="36"/>
        <v>0</v>
      </c>
      <c r="M181" s="114">
        <f>M183+N181</f>
        <v>0</v>
      </c>
      <c r="N181" s="114">
        <f>N183</f>
        <v>0</v>
      </c>
      <c r="O181" s="114">
        <f>O183</f>
        <v>0</v>
      </c>
      <c r="P181" s="114">
        <f>P183+Q181</f>
        <v>0</v>
      </c>
      <c r="Q181" s="114">
        <f t="shared" ref="Q181" si="41">Q183</f>
        <v>0</v>
      </c>
    </row>
    <row r="182" spans="1:17" ht="16.5" customHeight="1" x14ac:dyDescent="0.2">
      <c r="A182" s="24"/>
      <c r="B182" s="320" t="s">
        <v>113</v>
      </c>
      <c r="C182" s="321"/>
      <c r="D182" s="321"/>
      <c r="E182" s="321"/>
      <c r="F182" s="321"/>
      <c r="G182" s="321"/>
      <c r="H182" s="321"/>
      <c r="I182" s="321"/>
      <c r="J182" s="321"/>
      <c r="K182" s="321"/>
      <c r="L182" s="109"/>
      <c r="M182" s="53"/>
      <c r="N182" s="53"/>
      <c r="O182" s="53"/>
      <c r="P182" s="22"/>
      <c r="Q182" s="49"/>
    </row>
    <row r="183" spans="1:17" ht="16.5" customHeight="1" x14ac:dyDescent="0.2">
      <c r="A183" s="24"/>
      <c r="B183" s="333"/>
      <c r="C183" s="334"/>
      <c r="D183" s="334"/>
      <c r="E183" s="334"/>
      <c r="F183" s="334"/>
      <c r="G183" s="334"/>
      <c r="H183" s="334"/>
      <c r="I183" s="334"/>
      <c r="J183" s="334"/>
      <c r="K183" s="335"/>
      <c r="L183" s="109">
        <f t="shared" si="36"/>
        <v>0</v>
      </c>
      <c r="M183" s="53"/>
      <c r="N183" s="53"/>
      <c r="O183" s="53"/>
      <c r="P183" s="22"/>
      <c r="Q183" s="49"/>
    </row>
    <row r="184" spans="1:17" ht="31.5" customHeight="1" x14ac:dyDescent="0.2">
      <c r="A184" s="18">
        <v>321</v>
      </c>
      <c r="B184" s="60">
        <v>264</v>
      </c>
      <c r="C184" s="322" t="s">
        <v>219</v>
      </c>
      <c r="D184" s="323"/>
      <c r="E184" s="323"/>
      <c r="F184" s="323"/>
      <c r="G184" s="323"/>
      <c r="H184" s="323"/>
      <c r="I184" s="323"/>
      <c r="J184" s="323"/>
      <c r="K184" s="324"/>
      <c r="L184" s="109">
        <f t="shared" si="36"/>
        <v>0</v>
      </c>
      <c r="M184" s="114">
        <f>M185</f>
        <v>0</v>
      </c>
      <c r="N184" s="114">
        <f>N186</f>
        <v>0</v>
      </c>
      <c r="O184" s="114">
        <f>O186</f>
        <v>0</v>
      </c>
      <c r="P184" s="114">
        <f>P186+Q184</f>
        <v>0</v>
      </c>
      <c r="Q184" s="114">
        <f t="shared" ref="Q184" si="42">Q186</f>
        <v>0</v>
      </c>
    </row>
    <row r="185" spans="1:17" ht="16.5" customHeight="1" x14ac:dyDescent="0.2">
      <c r="A185" s="18"/>
      <c r="B185" s="320" t="s">
        <v>113</v>
      </c>
      <c r="C185" s="321"/>
      <c r="D185" s="321"/>
      <c r="E185" s="321"/>
      <c r="F185" s="321"/>
      <c r="G185" s="321"/>
      <c r="H185" s="321"/>
      <c r="I185" s="321"/>
      <c r="J185" s="321"/>
      <c r="K185" s="321"/>
      <c r="L185" s="109"/>
      <c r="M185" s="53"/>
      <c r="N185" s="53"/>
      <c r="O185" s="53"/>
      <c r="P185" s="22"/>
      <c r="Q185" s="49"/>
    </row>
    <row r="186" spans="1:17" ht="16.5" customHeight="1" x14ac:dyDescent="0.2">
      <c r="A186" s="18"/>
      <c r="B186" s="333"/>
      <c r="C186" s="334"/>
      <c r="D186" s="334"/>
      <c r="E186" s="334"/>
      <c r="F186" s="334"/>
      <c r="G186" s="334"/>
      <c r="H186" s="334"/>
      <c r="I186" s="334"/>
      <c r="J186" s="334"/>
      <c r="K186" s="335"/>
      <c r="L186" s="109">
        <f t="shared" si="36"/>
        <v>0</v>
      </c>
      <c r="M186" s="53"/>
      <c r="N186" s="53"/>
      <c r="O186" s="53"/>
      <c r="P186" s="22"/>
      <c r="Q186" s="49"/>
    </row>
    <row r="187" spans="1:17" ht="15.75" x14ac:dyDescent="0.2">
      <c r="A187" s="18">
        <v>350</v>
      </c>
      <c r="B187" s="322" t="s">
        <v>220</v>
      </c>
      <c r="C187" s="323"/>
      <c r="D187" s="323"/>
      <c r="E187" s="323"/>
      <c r="F187" s="323"/>
      <c r="G187" s="323"/>
      <c r="H187" s="323"/>
      <c r="I187" s="323"/>
      <c r="J187" s="323"/>
      <c r="K187" s="324"/>
      <c r="L187" s="109">
        <f t="shared" si="36"/>
        <v>0</v>
      </c>
      <c r="M187" s="109">
        <f>M188</f>
        <v>0</v>
      </c>
      <c r="N187" s="109">
        <f t="shared" ref="N187:Q187" si="43">N188</f>
        <v>0</v>
      </c>
      <c r="O187" s="109">
        <f t="shared" si="43"/>
        <v>0</v>
      </c>
      <c r="P187" s="109">
        <f t="shared" si="43"/>
        <v>0</v>
      </c>
      <c r="Q187" s="109">
        <f t="shared" si="43"/>
        <v>0</v>
      </c>
    </row>
    <row r="188" spans="1:17" ht="15.75" x14ac:dyDescent="0.2">
      <c r="A188" s="18">
        <v>350</v>
      </c>
      <c r="B188" s="51">
        <v>296</v>
      </c>
      <c r="C188" s="395" t="s">
        <v>221</v>
      </c>
      <c r="D188" s="395"/>
      <c r="E188" s="395"/>
      <c r="F188" s="395"/>
      <c r="G188" s="395"/>
      <c r="H188" s="395"/>
      <c r="I188" s="395"/>
      <c r="J188" s="395"/>
      <c r="K188" s="395"/>
      <c r="L188" s="109">
        <f t="shared" si="36"/>
        <v>0</v>
      </c>
      <c r="M188" s="114">
        <f>M189+N188</f>
        <v>0</v>
      </c>
      <c r="N188" s="114">
        <f>N189</f>
        <v>0</v>
      </c>
      <c r="O188" s="114">
        <f>O189</f>
        <v>0</v>
      </c>
      <c r="P188" s="114">
        <f>P189+Q188</f>
        <v>0</v>
      </c>
      <c r="Q188" s="114">
        <f>Q189</f>
        <v>0</v>
      </c>
    </row>
    <row r="189" spans="1:17" ht="15.75" x14ac:dyDescent="0.2">
      <c r="A189" s="24"/>
      <c r="B189" s="310" t="s">
        <v>451</v>
      </c>
      <c r="C189" s="311"/>
      <c r="D189" s="311"/>
      <c r="E189" s="311"/>
      <c r="F189" s="311"/>
      <c r="G189" s="311"/>
      <c r="H189" s="311"/>
      <c r="I189" s="311"/>
      <c r="J189" s="311"/>
      <c r="K189" s="312"/>
      <c r="L189" s="109"/>
      <c r="M189" s="57"/>
      <c r="N189" s="57"/>
      <c r="O189" s="188"/>
      <c r="P189" s="57"/>
      <c r="Q189" s="48"/>
    </row>
    <row r="190" spans="1:17" ht="20.25" customHeight="1" x14ac:dyDescent="0.2">
      <c r="A190" s="18">
        <v>360</v>
      </c>
      <c r="B190" s="322" t="s">
        <v>222</v>
      </c>
      <c r="C190" s="323"/>
      <c r="D190" s="323"/>
      <c r="E190" s="323"/>
      <c r="F190" s="323"/>
      <c r="G190" s="323"/>
      <c r="H190" s="323"/>
      <c r="I190" s="323"/>
      <c r="J190" s="323"/>
      <c r="K190" s="324"/>
      <c r="L190" s="109">
        <f t="shared" si="36"/>
        <v>0</v>
      </c>
      <c r="M190" s="109">
        <f>M191</f>
        <v>0</v>
      </c>
      <c r="N190" s="109">
        <f t="shared" ref="N190" si="44">N191</f>
        <v>0</v>
      </c>
      <c r="O190" s="109">
        <f t="shared" ref="O190" si="45">O191</f>
        <v>0</v>
      </c>
      <c r="P190" s="109">
        <f t="shared" ref="P190" si="46">P191</f>
        <v>0</v>
      </c>
      <c r="Q190" s="109">
        <f t="shared" ref="Q190" si="47">Q191</f>
        <v>0</v>
      </c>
    </row>
    <row r="191" spans="1:17" ht="15.75" x14ac:dyDescent="0.2">
      <c r="A191" s="18">
        <v>360</v>
      </c>
      <c r="B191" s="51">
        <v>296</v>
      </c>
      <c r="C191" s="395" t="s">
        <v>221</v>
      </c>
      <c r="D191" s="395"/>
      <c r="E191" s="395"/>
      <c r="F191" s="395"/>
      <c r="G191" s="395"/>
      <c r="H191" s="395"/>
      <c r="I191" s="395"/>
      <c r="J191" s="395"/>
      <c r="K191" s="395"/>
      <c r="L191" s="109">
        <f t="shared" si="36"/>
        <v>0</v>
      </c>
      <c r="M191" s="114">
        <f>M192+N191</f>
        <v>0</v>
      </c>
      <c r="N191" s="114">
        <f>N192</f>
        <v>0</v>
      </c>
      <c r="O191" s="114">
        <f>O192</f>
        <v>0</v>
      </c>
      <c r="P191" s="114">
        <f>P192+Q191</f>
        <v>0</v>
      </c>
      <c r="Q191" s="114">
        <f>Q192</f>
        <v>0</v>
      </c>
    </row>
    <row r="192" spans="1:17" ht="15.75" x14ac:dyDescent="0.2">
      <c r="A192" s="24"/>
      <c r="B192" s="325"/>
      <c r="C192" s="326"/>
      <c r="D192" s="326"/>
      <c r="E192" s="326"/>
      <c r="F192" s="326"/>
      <c r="G192" s="326"/>
      <c r="H192" s="326"/>
      <c r="I192" s="326"/>
      <c r="J192" s="326"/>
      <c r="K192" s="327"/>
      <c r="L192" s="109"/>
      <c r="M192" s="57"/>
      <c r="N192" s="57"/>
      <c r="O192" s="57"/>
      <c r="P192" s="57"/>
      <c r="Q192" s="48"/>
    </row>
    <row r="193" spans="1:18" ht="18.75" customHeight="1" x14ac:dyDescent="0.2">
      <c r="A193" s="18">
        <v>830</v>
      </c>
      <c r="B193" s="442" t="s">
        <v>223</v>
      </c>
      <c r="C193" s="443"/>
      <c r="D193" s="443"/>
      <c r="E193" s="443"/>
      <c r="F193" s="443"/>
      <c r="G193" s="443"/>
      <c r="H193" s="443"/>
      <c r="I193" s="443"/>
      <c r="J193" s="443"/>
      <c r="K193" s="444"/>
      <c r="L193" s="109">
        <f>M193+O193+P193</f>
        <v>0</v>
      </c>
      <c r="M193" s="109">
        <f>M194</f>
        <v>0</v>
      </c>
      <c r="N193" s="109">
        <f t="shared" ref="N193:Q193" si="48">N194</f>
        <v>0</v>
      </c>
      <c r="O193" s="109">
        <f t="shared" si="48"/>
        <v>0</v>
      </c>
      <c r="P193" s="109">
        <f t="shared" si="48"/>
        <v>0</v>
      </c>
      <c r="Q193" s="109">
        <f t="shared" si="48"/>
        <v>0</v>
      </c>
      <c r="R193" s="64"/>
    </row>
    <row r="194" spans="1:18" ht="18.75" x14ac:dyDescent="0.2">
      <c r="A194" s="18">
        <v>831</v>
      </c>
      <c r="B194" s="51" t="s">
        <v>216</v>
      </c>
      <c r="C194" s="329" t="s">
        <v>217</v>
      </c>
      <c r="D194" s="329"/>
      <c r="E194" s="329"/>
      <c r="F194" s="329"/>
      <c r="G194" s="329"/>
      <c r="H194" s="329"/>
      <c r="I194" s="329"/>
      <c r="J194" s="329"/>
      <c r="K194" s="329"/>
      <c r="L194" s="109">
        <f t="shared" si="36"/>
        <v>0</v>
      </c>
      <c r="M194" s="109">
        <f>SUM(M196:M204)+N194</f>
        <v>0</v>
      </c>
      <c r="N194" s="109">
        <f t="shared" ref="N194:Q194" si="49">SUM(N196:N204)</f>
        <v>0</v>
      </c>
      <c r="O194" s="109">
        <f t="shared" si="49"/>
        <v>0</v>
      </c>
      <c r="P194" s="109">
        <f>SUM(P196:P204)+Q194</f>
        <v>0</v>
      </c>
      <c r="Q194" s="109">
        <f t="shared" si="49"/>
        <v>0</v>
      </c>
    </row>
    <row r="195" spans="1:18" ht="15.75" x14ac:dyDescent="0.2">
      <c r="A195" s="18"/>
      <c r="B195" s="320" t="s">
        <v>113</v>
      </c>
      <c r="C195" s="321"/>
      <c r="D195" s="321"/>
      <c r="E195" s="321"/>
      <c r="F195" s="321"/>
      <c r="G195" s="321"/>
      <c r="H195" s="321"/>
      <c r="I195" s="321"/>
      <c r="J195" s="321"/>
      <c r="K195" s="321"/>
      <c r="L195" s="109"/>
      <c r="M195" s="57"/>
      <c r="N195" s="57"/>
      <c r="O195" s="57"/>
      <c r="P195" s="57"/>
      <c r="Q195" s="48"/>
    </row>
    <row r="196" spans="1:18" ht="15.75" x14ac:dyDescent="0.2">
      <c r="A196" s="24"/>
      <c r="B196" s="324">
        <v>291</v>
      </c>
      <c r="C196" s="395"/>
      <c r="D196" s="395"/>
      <c r="E196" s="395"/>
      <c r="F196" s="395"/>
      <c r="G196" s="395"/>
      <c r="H196" s="395"/>
      <c r="I196" s="395"/>
      <c r="J196" s="395"/>
      <c r="K196" s="395"/>
      <c r="L196" s="109">
        <f t="shared" si="36"/>
        <v>0</v>
      </c>
      <c r="M196" s="57"/>
      <c r="N196" s="57"/>
      <c r="O196" s="57"/>
      <c r="P196" s="57"/>
      <c r="Q196" s="48"/>
    </row>
    <row r="197" spans="1:18" ht="15.75" x14ac:dyDescent="0.2">
      <c r="A197" s="24"/>
      <c r="B197" s="322">
        <v>292</v>
      </c>
      <c r="C197" s="323"/>
      <c r="D197" s="323"/>
      <c r="E197" s="323"/>
      <c r="F197" s="323"/>
      <c r="G197" s="323"/>
      <c r="H197" s="323"/>
      <c r="I197" s="323"/>
      <c r="J197" s="323"/>
      <c r="K197" s="324"/>
      <c r="L197" s="109">
        <f t="shared" si="36"/>
        <v>0</v>
      </c>
      <c r="M197" s="57"/>
      <c r="N197" s="57"/>
      <c r="O197" s="57"/>
      <c r="P197" s="57"/>
      <c r="Q197" s="48"/>
    </row>
    <row r="198" spans="1:18" ht="15.75" x14ac:dyDescent="0.2">
      <c r="A198" s="24"/>
      <c r="B198" s="322">
        <v>293</v>
      </c>
      <c r="C198" s="323"/>
      <c r="D198" s="323"/>
      <c r="E198" s="323"/>
      <c r="F198" s="323"/>
      <c r="G198" s="323"/>
      <c r="H198" s="323"/>
      <c r="I198" s="323"/>
      <c r="J198" s="323"/>
      <c r="K198" s="324"/>
      <c r="L198" s="109">
        <f t="shared" si="36"/>
        <v>0</v>
      </c>
      <c r="M198" s="57"/>
      <c r="N198" s="57"/>
      <c r="O198" s="57"/>
      <c r="P198" s="57"/>
      <c r="Q198" s="48"/>
    </row>
    <row r="199" spans="1:18" ht="15.75" x14ac:dyDescent="0.2">
      <c r="A199" s="24"/>
      <c r="B199" s="324">
        <v>294</v>
      </c>
      <c r="C199" s="395"/>
      <c r="D199" s="395"/>
      <c r="E199" s="395"/>
      <c r="F199" s="395"/>
      <c r="G199" s="395"/>
      <c r="H199" s="395"/>
      <c r="I199" s="395"/>
      <c r="J199" s="395"/>
      <c r="K199" s="395"/>
      <c r="L199" s="109">
        <f t="shared" si="36"/>
        <v>0</v>
      </c>
      <c r="M199" s="57"/>
      <c r="N199" s="57"/>
      <c r="O199" s="57"/>
      <c r="P199" s="57"/>
      <c r="Q199" s="48"/>
    </row>
    <row r="200" spans="1:18" ht="15.75" x14ac:dyDescent="0.2">
      <c r="A200" s="24"/>
      <c r="B200" s="324">
        <v>295</v>
      </c>
      <c r="C200" s="395"/>
      <c r="D200" s="395"/>
      <c r="E200" s="395"/>
      <c r="F200" s="395"/>
      <c r="G200" s="395"/>
      <c r="H200" s="395"/>
      <c r="I200" s="395"/>
      <c r="J200" s="395"/>
      <c r="K200" s="395"/>
      <c r="L200" s="109">
        <f t="shared" si="36"/>
        <v>0</v>
      </c>
      <c r="M200" s="57"/>
      <c r="N200" s="57"/>
      <c r="O200" s="57"/>
      <c r="P200" s="57"/>
      <c r="Q200" s="48"/>
    </row>
    <row r="201" spans="1:18" ht="15.75" x14ac:dyDescent="0.2">
      <c r="A201" s="24"/>
      <c r="B201" s="322">
        <v>296</v>
      </c>
      <c r="C201" s="323"/>
      <c r="D201" s="323"/>
      <c r="E201" s="323"/>
      <c r="F201" s="323"/>
      <c r="G201" s="323"/>
      <c r="H201" s="323"/>
      <c r="I201" s="323"/>
      <c r="J201" s="324"/>
      <c r="K201" s="103"/>
      <c r="L201" s="109">
        <f t="shared" si="36"/>
        <v>0</v>
      </c>
      <c r="M201" s="57"/>
      <c r="N201" s="57"/>
      <c r="O201" s="57"/>
      <c r="P201" s="57"/>
      <c r="Q201" s="48"/>
    </row>
    <row r="202" spans="1:18" ht="15.75" x14ac:dyDescent="0.2">
      <c r="A202" s="24"/>
      <c r="B202" s="322">
        <v>297</v>
      </c>
      <c r="C202" s="323"/>
      <c r="D202" s="323"/>
      <c r="E202" s="323"/>
      <c r="F202" s="323"/>
      <c r="G202" s="323"/>
      <c r="H202" s="323"/>
      <c r="I202" s="323"/>
      <c r="J202" s="324"/>
      <c r="K202" s="103"/>
      <c r="L202" s="109">
        <f t="shared" si="36"/>
        <v>0</v>
      </c>
      <c r="M202" s="57"/>
      <c r="N202" s="57"/>
      <c r="O202" s="57"/>
      <c r="P202" s="57"/>
      <c r="Q202" s="48"/>
    </row>
    <row r="203" spans="1:18" ht="15.75" x14ac:dyDescent="0.2">
      <c r="A203" s="24"/>
      <c r="B203" s="322">
        <v>298</v>
      </c>
      <c r="C203" s="323"/>
      <c r="D203" s="323"/>
      <c r="E203" s="323"/>
      <c r="F203" s="323"/>
      <c r="G203" s="323"/>
      <c r="H203" s="323"/>
      <c r="I203" s="323"/>
      <c r="J203" s="324"/>
      <c r="K203" s="103"/>
      <c r="L203" s="109">
        <f t="shared" si="36"/>
        <v>0</v>
      </c>
      <c r="M203" s="57"/>
      <c r="N203" s="57"/>
      <c r="O203" s="57"/>
      <c r="P203" s="57"/>
      <c r="Q203" s="48"/>
    </row>
    <row r="204" spans="1:18" ht="15.75" x14ac:dyDescent="0.2">
      <c r="A204" s="24"/>
      <c r="B204" s="322">
        <v>299</v>
      </c>
      <c r="C204" s="323"/>
      <c r="D204" s="323"/>
      <c r="E204" s="323"/>
      <c r="F204" s="323"/>
      <c r="G204" s="323"/>
      <c r="H204" s="323"/>
      <c r="I204" s="323"/>
      <c r="J204" s="324"/>
      <c r="K204" s="103"/>
      <c r="L204" s="109">
        <f t="shared" si="36"/>
        <v>0</v>
      </c>
      <c r="M204" s="57"/>
      <c r="N204" s="57"/>
      <c r="O204" s="57"/>
      <c r="P204" s="57"/>
      <c r="Q204" s="48"/>
    </row>
    <row r="205" spans="1:18" ht="18.75" x14ac:dyDescent="0.2">
      <c r="A205" s="18">
        <v>850</v>
      </c>
      <c r="B205" s="442" t="s">
        <v>224</v>
      </c>
      <c r="C205" s="443"/>
      <c r="D205" s="443"/>
      <c r="E205" s="443"/>
      <c r="F205" s="443"/>
      <c r="G205" s="443"/>
      <c r="H205" s="443"/>
      <c r="I205" s="443"/>
      <c r="J205" s="443"/>
      <c r="K205" s="444"/>
      <c r="L205" s="109">
        <f>M205+O205+P205</f>
        <v>534067</v>
      </c>
      <c r="M205" s="109">
        <f>M207+M210+M215</f>
        <v>510307</v>
      </c>
      <c r="N205" s="109">
        <f t="shared" ref="N205:Q205" si="50">N207+N210+N215+N216</f>
        <v>0</v>
      </c>
      <c r="O205" s="109">
        <f t="shared" si="50"/>
        <v>0</v>
      </c>
      <c r="P205" s="109">
        <f>P207+P210+P215</f>
        <v>23760</v>
      </c>
      <c r="Q205" s="109">
        <f t="shared" si="50"/>
        <v>0</v>
      </c>
    </row>
    <row r="206" spans="1:18" ht="18.75" x14ac:dyDescent="0.2">
      <c r="A206" s="24"/>
      <c r="B206" s="27">
        <v>290</v>
      </c>
      <c r="C206" s="329" t="s">
        <v>225</v>
      </c>
      <c r="D206" s="329"/>
      <c r="E206" s="329"/>
      <c r="F206" s="329"/>
      <c r="G206" s="329"/>
      <c r="H206" s="329"/>
      <c r="I206" s="329"/>
      <c r="J206" s="329"/>
      <c r="K206" s="329"/>
      <c r="L206" s="109">
        <f t="shared" si="36"/>
        <v>0</v>
      </c>
      <c r="M206" s="57"/>
      <c r="N206" s="57"/>
      <c r="O206" s="57"/>
      <c r="P206" s="57"/>
      <c r="Q206" s="48"/>
    </row>
    <row r="207" spans="1:18" ht="20.25" customHeight="1" x14ac:dyDescent="0.2">
      <c r="A207" s="18">
        <v>851</v>
      </c>
      <c r="B207" s="65">
        <v>291</v>
      </c>
      <c r="C207" s="395" t="s">
        <v>226</v>
      </c>
      <c r="D207" s="395"/>
      <c r="E207" s="395"/>
      <c r="F207" s="395"/>
      <c r="G207" s="395"/>
      <c r="H207" s="395"/>
      <c r="I207" s="395"/>
      <c r="J207" s="395"/>
      <c r="K207" s="395"/>
      <c r="L207" s="109">
        <f>M207+O207+P207</f>
        <v>534067</v>
      </c>
      <c r="M207" s="114">
        <f>SUM(M208:M209)+N207</f>
        <v>510307</v>
      </c>
      <c r="N207" s="114">
        <f t="shared" ref="N207:Q207" si="51">SUM(N208:N209)</f>
        <v>0</v>
      </c>
      <c r="O207" s="114">
        <f t="shared" si="51"/>
        <v>0</v>
      </c>
      <c r="P207" s="114">
        <f>SUM(P208:P209)+Q207</f>
        <v>23760</v>
      </c>
      <c r="Q207" s="114">
        <f t="shared" si="51"/>
        <v>0</v>
      </c>
    </row>
    <row r="208" spans="1:18" ht="15.75" x14ac:dyDescent="0.2">
      <c r="A208" s="24"/>
      <c r="B208" s="353" t="s">
        <v>227</v>
      </c>
      <c r="C208" s="441"/>
      <c r="D208" s="441"/>
      <c r="E208" s="441"/>
      <c r="F208" s="441"/>
      <c r="G208" s="441"/>
      <c r="H208" s="441"/>
      <c r="I208" s="441"/>
      <c r="J208" s="441"/>
      <c r="K208" s="441"/>
      <c r="L208" s="109">
        <f t="shared" si="36"/>
        <v>534067</v>
      </c>
      <c r="M208" s="275">
        <v>510307</v>
      </c>
      <c r="N208" s="80"/>
      <c r="O208" s="53"/>
      <c r="P208" s="275">
        <v>23760</v>
      </c>
      <c r="Q208" s="49"/>
    </row>
    <row r="209" spans="1:17" ht="15.75" x14ac:dyDescent="0.2">
      <c r="A209" s="24"/>
      <c r="B209" s="353" t="s">
        <v>228</v>
      </c>
      <c r="C209" s="441"/>
      <c r="D209" s="441"/>
      <c r="E209" s="441"/>
      <c r="F209" s="441"/>
      <c r="G209" s="441"/>
      <c r="H209" s="441"/>
      <c r="I209" s="441"/>
      <c r="J209" s="441"/>
      <c r="K209" s="441"/>
      <c r="L209" s="109">
        <f>M209+O209+P209</f>
        <v>0</v>
      </c>
      <c r="M209" s="22"/>
      <c r="N209" s="53"/>
      <c r="O209" s="53"/>
      <c r="P209" s="145"/>
      <c r="Q209" s="49"/>
    </row>
    <row r="210" spans="1:17" ht="21" customHeight="1" x14ac:dyDescent="0.2">
      <c r="A210" s="18">
        <v>852</v>
      </c>
      <c r="B210" s="65">
        <v>291</v>
      </c>
      <c r="C210" s="395" t="s">
        <v>229</v>
      </c>
      <c r="D210" s="395"/>
      <c r="E210" s="395"/>
      <c r="F210" s="395"/>
      <c r="G210" s="395"/>
      <c r="H210" s="395"/>
      <c r="I210" s="395"/>
      <c r="J210" s="395"/>
      <c r="K210" s="395"/>
      <c r="L210" s="109">
        <f t="shared" si="36"/>
        <v>0</v>
      </c>
      <c r="M210" s="114">
        <f>SUM(M212:M213)+N210</f>
        <v>0</v>
      </c>
      <c r="N210" s="114">
        <f>SUM(N212:N213)</f>
        <v>0</v>
      </c>
      <c r="O210" s="114">
        <f>SUM(O212:O213)</f>
        <v>0</v>
      </c>
      <c r="P210" s="114">
        <f>SUM(P212:P213)+Q210</f>
        <v>0</v>
      </c>
      <c r="Q210" s="114">
        <f>SUM(Q212:Q213)</f>
        <v>0</v>
      </c>
    </row>
    <row r="211" spans="1:17" ht="21" customHeight="1" x14ac:dyDescent="0.2">
      <c r="A211" s="18"/>
      <c r="B211" s="320" t="s">
        <v>113</v>
      </c>
      <c r="C211" s="321"/>
      <c r="D211" s="321"/>
      <c r="E211" s="321"/>
      <c r="F211" s="321"/>
      <c r="G211" s="321"/>
      <c r="H211" s="321"/>
      <c r="I211" s="321"/>
      <c r="J211" s="321"/>
      <c r="K211" s="321"/>
      <c r="L211" s="109"/>
      <c r="M211" s="53"/>
      <c r="N211" s="53"/>
      <c r="O211" s="53"/>
      <c r="P211" s="53"/>
      <c r="Q211" s="49"/>
    </row>
    <row r="212" spans="1:17" ht="18.75" customHeight="1" x14ac:dyDescent="0.2">
      <c r="A212" s="24"/>
      <c r="B212" s="353" t="s">
        <v>230</v>
      </c>
      <c r="C212" s="441"/>
      <c r="D212" s="441"/>
      <c r="E212" s="441"/>
      <c r="F212" s="441"/>
      <c r="G212" s="441"/>
      <c r="H212" s="441"/>
      <c r="I212" s="441"/>
      <c r="J212" s="441"/>
      <c r="K212" s="441"/>
      <c r="L212" s="109">
        <f t="shared" si="36"/>
        <v>0</v>
      </c>
      <c r="M212" s="53"/>
      <c r="N212" s="53"/>
      <c r="O212" s="53"/>
      <c r="P212" s="53"/>
      <c r="Q212" s="49"/>
    </row>
    <row r="213" spans="1:17" ht="28.5" customHeight="1" x14ac:dyDescent="0.2">
      <c r="A213" s="24"/>
      <c r="B213" s="353" t="s">
        <v>231</v>
      </c>
      <c r="C213" s="441"/>
      <c r="D213" s="441"/>
      <c r="E213" s="441"/>
      <c r="F213" s="441"/>
      <c r="G213" s="441"/>
      <c r="H213" s="441"/>
      <c r="I213" s="441"/>
      <c r="J213" s="441"/>
      <c r="K213" s="441"/>
      <c r="L213" s="109">
        <f t="shared" si="36"/>
        <v>0</v>
      </c>
      <c r="M213" s="53"/>
      <c r="N213" s="53"/>
      <c r="O213" s="53"/>
      <c r="P213" s="53"/>
      <c r="Q213" s="49"/>
    </row>
    <row r="214" spans="1:17" ht="18" customHeight="1" x14ac:dyDescent="0.2">
      <c r="A214" s="24"/>
      <c r="B214" s="351"/>
      <c r="C214" s="435"/>
      <c r="D214" s="435"/>
      <c r="E214" s="435"/>
      <c r="F214" s="435"/>
      <c r="G214" s="435"/>
      <c r="H214" s="435"/>
      <c r="I214" s="435"/>
      <c r="J214" s="435"/>
      <c r="K214" s="436"/>
      <c r="L214" s="109"/>
      <c r="M214" s="53"/>
      <c r="N214" s="53"/>
      <c r="O214" s="53"/>
      <c r="P214" s="53"/>
      <c r="Q214" s="49"/>
    </row>
    <row r="215" spans="1:17" ht="18.75" x14ac:dyDescent="0.2">
      <c r="A215" s="18">
        <v>853</v>
      </c>
      <c r="B215" s="27" t="s">
        <v>216</v>
      </c>
      <c r="C215" s="329" t="s">
        <v>225</v>
      </c>
      <c r="D215" s="329"/>
      <c r="E215" s="329"/>
      <c r="F215" s="329"/>
      <c r="G215" s="329"/>
      <c r="H215" s="329"/>
      <c r="I215" s="329"/>
      <c r="J215" s="329"/>
      <c r="K215" s="329"/>
      <c r="L215" s="109">
        <f t="shared" si="36"/>
        <v>0</v>
      </c>
      <c r="M215" s="114">
        <f>M216</f>
        <v>0</v>
      </c>
      <c r="N215" s="114">
        <f>N216</f>
        <v>0</v>
      </c>
      <c r="O215" s="114">
        <f t="shared" ref="O215:Q215" si="52">O216</f>
        <v>0</v>
      </c>
      <c r="P215" s="114">
        <f t="shared" si="52"/>
        <v>0</v>
      </c>
      <c r="Q215" s="114">
        <f t="shared" si="52"/>
        <v>0</v>
      </c>
    </row>
    <row r="216" spans="1:17" ht="34.5" customHeight="1" x14ac:dyDescent="0.2">
      <c r="A216" s="18">
        <v>853</v>
      </c>
      <c r="B216" s="66" t="s">
        <v>232</v>
      </c>
      <c r="C216" s="329" t="s">
        <v>113</v>
      </c>
      <c r="D216" s="329"/>
      <c r="E216" s="329"/>
      <c r="F216" s="329"/>
      <c r="G216" s="329"/>
      <c r="H216" s="329"/>
      <c r="I216" s="329"/>
      <c r="J216" s="329"/>
      <c r="K216" s="329"/>
      <c r="L216" s="109">
        <f>M216+O216+P216</f>
        <v>0</v>
      </c>
      <c r="M216" s="114">
        <f>SUM(M217:M225)+N216</f>
        <v>0</v>
      </c>
      <c r="N216" s="114">
        <f t="shared" ref="N216:Q216" si="53">SUM(N217:N225)</f>
        <v>0</v>
      </c>
      <c r="O216" s="114">
        <f t="shared" si="53"/>
        <v>0</v>
      </c>
      <c r="P216" s="114">
        <f>SUM(P217:P225)+Q216</f>
        <v>0</v>
      </c>
      <c r="Q216" s="114">
        <f t="shared" si="53"/>
        <v>0</v>
      </c>
    </row>
    <row r="217" spans="1:17" ht="15.75" x14ac:dyDescent="0.2">
      <c r="A217" s="24"/>
      <c r="B217" s="324">
        <v>291</v>
      </c>
      <c r="C217" s="395"/>
      <c r="D217" s="395"/>
      <c r="E217" s="395"/>
      <c r="F217" s="395"/>
      <c r="G217" s="395"/>
      <c r="H217" s="395"/>
      <c r="I217" s="395"/>
      <c r="J217" s="395"/>
      <c r="K217" s="395"/>
      <c r="L217" s="109">
        <f t="shared" si="36"/>
        <v>0</v>
      </c>
      <c r="M217" s="53"/>
      <c r="N217" s="53"/>
      <c r="O217" s="53"/>
      <c r="P217" s="53"/>
      <c r="Q217" s="49"/>
    </row>
    <row r="218" spans="1:17" ht="15.75" x14ac:dyDescent="0.2">
      <c r="A218" s="24"/>
      <c r="B218" s="322">
        <v>292</v>
      </c>
      <c r="C218" s="323"/>
      <c r="D218" s="323"/>
      <c r="E218" s="323"/>
      <c r="F218" s="323"/>
      <c r="G218" s="323"/>
      <c r="H218" s="323"/>
      <c r="I218" s="323"/>
      <c r="J218" s="323"/>
      <c r="K218" s="324"/>
      <c r="L218" s="109">
        <f t="shared" si="36"/>
        <v>0</v>
      </c>
      <c r="M218" s="53"/>
      <c r="N218" s="53"/>
      <c r="O218" s="53"/>
      <c r="P218" s="53"/>
      <c r="Q218" s="49"/>
    </row>
    <row r="219" spans="1:17" ht="15.75" x14ac:dyDescent="0.2">
      <c r="A219" s="24"/>
      <c r="B219" s="322">
        <v>293</v>
      </c>
      <c r="C219" s="323"/>
      <c r="D219" s="323"/>
      <c r="E219" s="323"/>
      <c r="F219" s="323"/>
      <c r="G219" s="323"/>
      <c r="H219" s="323"/>
      <c r="I219" s="323"/>
      <c r="J219" s="323"/>
      <c r="K219" s="324"/>
      <c r="L219" s="109">
        <f t="shared" si="36"/>
        <v>0</v>
      </c>
      <c r="M219" s="145"/>
      <c r="N219" s="53"/>
      <c r="O219" s="53"/>
      <c r="P219" s="181"/>
      <c r="Q219" s="49"/>
    </row>
    <row r="220" spans="1:17" ht="15.75" x14ac:dyDescent="0.2">
      <c r="A220" s="24"/>
      <c r="B220" s="324">
        <v>294</v>
      </c>
      <c r="C220" s="395"/>
      <c r="D220" s="395"/>
      <c r="E220" s="395"/>
      <c r="F220" s="395"/>
      <c r="G220" s="395"/>
      <c r="H220" s="395"/>
      <c r="I220" s="395"/>
      <c r="J220" s="395"/>
      <c r="K220" s="395"/>
      <c r="L220" s="109">
        <f t="shared" si="36"/>
        <v>0</v>
      </c>
      <c r="M220" s="57"/>
      <c r="N220" s="57"/>
      <c r="O220" s="53"/>
      <c r="P220" s="53"/>
      <c r="Q220" s="49"/>
    </row>
    <row r="221" spans="1:17" ht="15.75" x14ac:dyDescent="0.2">
      <c r="A221" s="24"/>
      <c r="B221" s="324">
        <v>295</v>
      </c>
      <c r="C221" s="395"/>
      <c r="D221" s="395"/>
      <c r="E221" s="395"/>
      <c r="F221" s="395"/>
      <c r="G221" s="395"/>
      <c r="H221" s="395"/>
      <c r="I221" s="395"/>
      <c r="J221" s="395"/>
      <c r="K221" s="395"/>
      <c r="L221" s="109">
        <f t="shared" si="36"/>
        <v>0</v>
      </c>
      <c r="M221" s="57"/>
      <c r="N221" s="57"/>
      <c r="O221" s="53"/>
      <c r="P221" s="53"/>
      <c r="Q221" s="49"/>
    </row>
    <row r="222" spans="1:17" ht="15.75" x14ac:dyDescent="0.2">
      <c r="A222" s="24"/>
      <c r="B222" s="322">
        <v>296</v>
      </c>
      <c r="C222" s="323"/>
      <c r="D222" s="323"/>
      <c r="E222" s="323"/>
      <c r="F222" s="323"/>
      <c r="G222" s="323"/>
      <c r="H222" s="323"/>
      <c r="I222" s="323"/>
      <c r="J222" s="324"/>
      <c r="K222" s="84"/>
      <c r="L222" s="109">
        <f t="shared" si="36"/>
        <v>0</v>
      </c>
      <c r="M222" s="57"/>
      <c r="N222" s="57"/>
      <c r="O222" s="85"/>
      <c r="P222" s="85"/>
      <c r="Q222" s="85"/>
    </row>
    <row r="223" spans="1:17" ht="15.75" x14ac:dyDescent="0.2">
      <c r="A223" s="24"/>
      <c r="B223" s="322">
        <v>297</v>
      </c>
      <c r="C223" s="323"/>
      <c r="D223" s="323"/>
      <c r="E223" s="323"/>
      <c r="F223" s="323"/>
      <c r="G223" s="323"/>
      <c r="H223" s="323"/>
      <c r="I223" s="323"/>
      <c r="J223" s="324"/>
      <c r="K223" s="84"/>
      <c r="L223" s="109">
        <f t="shared" si="36"/>
        <v>0</v>
      </c>
      <c r="M223" s="57"/>
      <c r="N223" s="57"/>
      <c r="O223" s="85"/>
      <c r="P223" s="85"/>
      <c r="Q223" s="85"/>
    </row>
    <row r="224" spans="1:17" ht="15.75" x14ac:dyDescent="0.2">
      <c r="A224" s="24"/>
      <c r="B224" s="322">
        <v>298</v>
      </c>
      <c r="C224" s="323"/>
      <c r="D224" s="323"/>
      <c r="E224" s="323"/>
      <c r="F224" s="323"/>
      <c r="G224" s="323"/>
      <c r="H224" s="323"/>
      <c r="I224" s="323"/>
      <c r="J224" s="324"/>
      <c r="K224" s="84"/>
      <c r="L224" s="109">
        <f t="shared" si="36"/>
        <v>0</v>
      </c>
      <c r="M224" s="57"/>
      <c r="N224" s="57"/>
      <c r="O224" s="85"/>
      <c r="P224" s="85"/>
      <c r="Q224" s="85"/>
    </row>
    <row r="225" spans="1:17" ht="15.75" x14ac:dyDescent="0.2">
      <c r="A225" s="24"/>
      <c r="B225" s="322">
        <v>299</v>
      </c>
      <c r="C225" s="323"/>
      <c r="D225" s="323"/>
      <c r="E225" s="323"/>
      <c r="F225" s="323"/>
      <c r="G225" s="323"/>
      <c r="H225" s="323"/>
      <c r="I225" s="323"/>
      <c r="J225" s="324"/>
      <c r="K225" s="84"/>
      <c r="L225" s="109">
        <f t="shared" si="36"/>
        <v>0</v>
      </c>
      <c r="M225" s="57"/>
      <c r="N225" s="57"/>
      <c r="O225" s="85"/>
      <c r="P225" s="85"/>
      <c r="Q225" s="85"/>
    </row>
    <row r="226" spans="1:17" ht="18.75" x14ac:dyDescent="0.2">
      <c r="A226" s="24"/>
      <c r="B226" s="27">
        <v>300</v>
      </c>
      <c r="C226" s="329" t="s">
        <v>233</v>
      </c>
      <c r="D226" s="329"/>
      <c r="E226" s="329"/>
      <c r="F226" s="329"/>
      <c r="G226" s="329"/>
      <c r="H226" s="329"/>
      <c r="I226" s="329"/>
      <c r="J226" s="329"/>
      <c r="K226" s="329"/>
      <c r="L226" s="109">
        <f>M226+O226+P226</f>
        <v>2179762.39</v>
      </c>
      <c r="M226" s="109">
        <f>M234+M252</f>
        <v>277765.21000000002</v>
      </c>
      <c r="N226" s="109">
        <f>N234+N252</f>
        <v>0</v>
      </c>
      <c r="O226" s="109">
        <f>O227+O252</f>
        <v>0</v>
      </c>
      <c r="P226" s="109">
        <f>P234+P252</f>
        <v>1901997.18</v>
      </c>
      <c r="Q226" s="109">
        <f>Q234+Q252</f>
        <v>1030997.18</v>
      </c>
    </row>
    <row r="227" spans="1:17" ht="15.75" x14ac:dyDescent="0.2">
      <c r="A227" s="24"/>
      <c r="B227" s="50">
        <v>310</v>
      </c>
      <c r="C227" s="395" t="s">
        <v>234</v>
      </c>
      <c r="D227" s="395"/>
      <c r="E227" s="395"/>
      <c r="F227" s="395"/>
      <c r="G227" s="395"/>
      <c r="H227" s="395"/>
      <c r="I227" s="395"/>
      <c r="J227" s="395"/>
      <c r="K227" s="395"/>
      <c r="L227" s="109">
        <f t="shared" si="36"/>
        <v>500000</v>
      </c>
      <c r="M227" s="109">
        <f>M228+M234</f>
        <v>0</v>
      </c>
      <c r="N227" s="109">
        <f t="shared" ref="N227:Q227" si="54">N228+N234</f>
        <v>0</v>
      </c>
      <c r="O227" s="109">
        <f>O234</f>
        <v>0</v>
      </c>
      <c r="P227" s="109">
        <f>P228+P234</f>
        <v>500000</v>
      </c>
      <c r="Q227" s="109">
        <f t="shared" si="54"/>
        <v>0</v>
      </c>
    </row>
    <row r="228" spans="1:17" ht="15.75" x14ac:dyDescent="0.2">
      <c r="A228" s="18">
        <v>243</v>
      </c>
      <c r="B228" s="50">
        <v>310</v>
      </c>
      <c r="C228" s="395" t="s">
        <v>234</v>
      </c>
      <c r="D228" s="395"/>
      <c r="E228" s="395"/>
      <c r="F228" s="395"/>
      <c r="G228" s="395"/>
      <c r="H228" s="395"/>
      <c r="I228" s="395"/>
      <c r="J228" s="395"/>
      <c r="K228" s="395"/>
      <c r="L228" s="109">
        <f t="shared" si="36"/>
        <v>0</v>
      </c>
      <c r="M228" s="109">
        <f>SUM(M232:M233)+N228</f>
        <v>0</v>
      </c>
      <c r="N228" s="109">
        <f t="shared" ref="N228:Q228" si="55">SUM(N232:N233)</f>
        <v>0</v>
      </c>
      <c r="O228" s="109">
        <f t="shared" si="55"/>
        <v>0</v>
      </c>
      <c r="P228" s="109">
        <f>SUM(P232:P233)+Q228</f>
        <v>0</v>
      </c>
      <c r="Q228" s="109">
        <f t="shared" si="55"/>
        <v>0</v>
      </c>
    </row>
    <row r="229" spans="1:17" ht="15.75" x14ac:dyDescent="0.2">
      <c r="A229" s="18"/>
      <c r="B229" s="320" t="s">
        <v>113</v>
      </c>
      <c r="C229" s="321"/>
      <c r="D229" s="321"/>
      <c r="E229" s="321"/>
      <c r="F229" s="321"/>
      <c r="G229" s="321"/>
      <c r="H229" s="321"/>
      <c r="I229" s="321"/>
      <c r="J229" s="321"/>
      <c r="K229" s="321"/>
      <c r="L229" s="109"/>
      <c r="M229" s="57"/>
      <c r="N229" s="57"/>
      <c r="O229" s="57"/>
      <c r="P229" s="57"/>
      <c r="Q229" s="48"/>
    </row>
    <row r="230" spans="1:17" ht="15.75" customHeight="1" x14ac:dyDescent="0.2">
      <c r="A230" s="18"/>
      <c r="B230" s="353" t="s">
        <v>235</v>
      </c>
      <c r="C230" s="441"/>
      <c r="D230" s="441"/>
      <c r="E230" s="441"/>
      <c r="F230" s="441"/>
      <c r="G230" s="441"/>
      <c r="H230" s="441"/>
      <c r="I230" s="441"/>
      <c r="J230" s="441"/>
      <c r="K230" s="441"/>
      <c r="L230" s="109">
        <f t="shared" si="36"/>
        <v>0</v>
      </c>
      <c r="M230" s="57"/>
      <c r="N230" s="57"/>
      <c r="O230" s="57"/>
      <c r="P230" s="57"/>
      <c r="Q230" s="48"/>
    </row>
    <row r="231" spans="1:17" ht="15.75" customHeight="1" x14ac:dyDescent="0.2">
      <c r="A231" s="18"/>
      <c r="B231" s="335" t="s">
        <v>114</v>
      </c>
      <c r="C231" s="440"/>
      <c r="D231" s="440"/>
      <c r="E231" s="440"/>
      <c r="F231" s="440"/>
      <c r="G231" s="440"/>
      <c r="H231" s="440" t="s">
        <v>195</v>
      </c>
      <c r="I231" s="440"/>
      <c r="J231" s="440"/>
      <c r="K231" s="440"/>
      <c r="L231" s="109"/>
      <c r="M231" s="57"/>
      <c r="N231" s="57"/>
      <c r="O231" s="57"/>
      <c r="P231" s="57"/>
      <c r="Q231" s="48"/>
    </row>
    <row r="232" spans="1:17" ht="15.75" customHeight="1" x14ac:dyDescent="0.2">
      <c r="A232" s="18"/>
      <c r="B232" s="333"/>
      <c r="C232" s="334"/>
      <c r="D232" s="334"/>
      <c r="E232" s="334"/>
      <c r="F232" s="334"/>
      <c r="G232" s="335"/>
      <c r="H232" s="313"/>
      <c r="I232" s="308"/>
      <c r="J232" s="308"/>
      <c r="K232" s="309"/>
      <c r="L232" s="109">
        <f t="shared" si="36"/>
        <v>0</v>
      </c>
      <c r="M232" s="57"/>
      <c r="N232" s="57"/>
      <c r="O232" s="57"/>
      <c r="P232" s="57"/>
      <c r="Q232" s="48"/>
    </row>
    <row r="233" spans="1:17" ht="15.75" customHeight="1" x14ac:dyDescent="0.2">
      <c r="A233" s="18"/>
      <c r="B233" s="333"/>
      <c r="C233" s="334"/>
      <c r="D233" s="334"/>
      <c r="E233" s="334"/>
      <c r="F233" s="334"/>
      <c r="G233" s="335"/>
      <c r="H233" s="313"/>
      <c r="I233" s="308"/>
      <c r="J233" s="308"/>
      <c r="K233" s="309"/>
      <c r="L233" s="109">
        <f t="shared" si="36"/>
        <v>0</v>
      </c>
      <c r="M233" s="57"/>
      <c r="N233" s="57"/>
      <c r="O233" s="57"/>
      <c r="P233" s="57"/>
      <c r="Q233" s="48"/>
    </row>
    <row r="234" spans="1:17" ht="15.75" x14ac:dyDescent="0.2">
      <c r="A234" s="18">
        <v>244</v>
      </c>
      <c r="B234" s="50">
        <v>310</v>
      </c>
      <c r="C234" s="395" t="s">
        <v>234</v>
      </c>
      <c r="D234" s="395"/>
      <c r="E234" s="395"/>
      <c r="F234" s="395"/>
      <c r="G234" s="395"/>
      <c r="H234" s="395"/>
      <c r="I234" s="395"/>
      <c r="J234" s="395"/>
      <c r="K234" s="395"/>
      <c r="L234" s="109">
        <f t="shared" si="36"/>
        <v>500000</v>
      </c>
      <c r="M234" s="109">
        <f>M237+M245+M246+N234</f>
        <v>0</v>
      </c>
      <c r="N234" s="109">
        <f t="shared" ref="N234:Q234" si="56">N237+N245+N246</f>
        <v>0</v>
      </c>
      <c r="O234" s="109">
        <f>O250+O251+O249</f>
        <v>0</v>
      </c>
      <c r="P234" s="109">
        <f>P237+P245+P246+Q234</f>
        <v>500000</v>
      </c>
      <c r="Q234" s="109">
        <f t="shared" si="56"/>
        <v>0</v>
      </c>
    </row>
    <row r="235" spans="1:17" ht="15.75" hidden="1" x14ac:dyDescent="0.2">
      <c r="A235" s="24"/>
      <c r="B235" s="320"/>
      <c r="C235" s="321"/>
      <c r="D235" s="321"/>
      <c r="E235" s="321"/>
      <c r="F235" s="321"/>
      <c r="G235" s="321"/>
      <c r="H235" s="321"/>
      <c r="I235" s="321"/>
      <c r="J235" s="321"/>
      <c r="K235" s="321"/>
      <c r="L235" s="109">
        <f t="shared" si="36"/>
        <v>0</v>
      </c>
      <c r="M235" s="114"/>
      <c r="N235" s="114"/>
      <c r="O235" s="114"/>
      <c r="P235" s="114"/>
      <c r="Q235" s="115"/>
    </row>
    <row r="236" spans="1:17" ht="15.75" hidden="1" x14ac:dyDescent="0.2">
      <c r="A236" s="24"/>
      <c r="B236" s="320"/>
      <c r="C236" s="321"/>
      <c r="D236" s="321"/>
      <c r="E236" s="321"/>
      <c r="F236" s="321"/>
      <c r="G236" s="321"/>
      <c r="H236" s="321"/>
      <c r="I236" s="321"/>
      <c r="J236" s="321"/>
      <c r="K236" s="321"/>
      <c r="L236" s="109">
        <f t="shared" si="36"/>
        <v>0</v>
      </c>
      <c r="M236" s="114"/>
      <c r="N236" s="114"/>
      <c r="O236" s="114"/>
      <c r="P236" s="114"/>
      <c r="Q236" s="115"/>
    </row>
    <row r="237" spans="1:17" ht="15.75" x14ac:dyDescent="0.2">
      <c r="A237" s="24"/>
      <c r="B237" s="353" t="s">
        <v>236</v>
      </c>
      <c r="C237" s="441"/>
      <c r="D237" s="441"/>
      <c r="E237" s="441"/>
      <c r="F237" s="441"/>
      <c r="G237" s="441"/>
      <c r="H237" s="441"/>
      <c r="I237" s="441"/>
      <c r="J237" s="441"/>
      <c r="K237" s="441"/>
      <c r="L237" s="109">
        <f t="shared" si="36"/>
        <v>500000</v>
      </c>
      <c r="M237" s="114">
        <f>SUM(M239:M244)</f>
        <v>0</v>
      </c>
      <c r="N237" s="114">
        <f>SUM(N239:N244)</f>
        <v>0</v>
      </c>
      <c r="O237" s="114">
        <f t="shared" ref="O237:Q237" si="57">SUM(O239:O244)</f>
        <v>0</v>
      </c>
      <c r="P237" s="114">
        <f t="shared" si="57"/>
        <v>500000</v>
      </c>
      <c r="Q237" s="114">
        <f t="shared" si="57"/>
        <v>0</v>
      </c>
    </row>
    <row r="238" spans="1:17" ht="15.75" x14ac:dyDescent="0.2">
      <c r="A238" s="24"/>
      <c r="B238" s="320" t="s">
        <v>113</v>
      </c>
      <c r="C238" s="321"/>
      <c r="D238" s="321"/>
      <c r="E238" s="321"/>
      <c r="F238" s="321"/>
      <c r="G238" s="321"/>
      <c r="H238" s="321"/>
      <c r="I238" s="321"/>
      <c r="J238" s="321"/>
      <c r="K238" s="321"/>
      <c r="L238" s="109">
        <f t="shared" si="36"/>
        <v>0</v>
      </c>
      <c r="M238" s="53"/>
      <c r="N238" s="53"/>
      <c r="O238" s="53"/>
      <c r="P238" s="53"/>
      <c r="Q238" s="49"/>
    </row>
    <row r="239" spans="1:17" ht="15.75" x14ac:dyDescent="0.2">
      <c r="A239" s="24"/>
      <c r="B239" s="320" t="s">
        <v>237</v>
      </c>
      <c r="C239" s="321"/>
      <c r="D239" s="321"/>
      <c r="E239" s="321"/>
      <c r="F239" s="321"/>
      <c r="G239" s="321"/>
      <c r="H239" s="321"/>
      <c r="I239" s="321"/>
      <c r="J239" s="321"/>
      <c r="K239" s="321"/>
      <c r="L239" s="109">
        <f t="shared" si="36"/>
        <v>0</v>
      </c>
      <c r="M239" s="165"/>
      <c r="N239" s="53"/>
      <c r="O239" s="53"/>
      <c r="P239" s="53"/>
      <c r="Q239" s="49"/>
    </row>
    <row r="240" spans="1:17" ht="15.75" x14ac:dyDescent="0.2">
      <c r="A240" s="24"/>
      <c r="B240" s="320" t="s">
        <v>238</v>
      </c>
      <c r="C240" s="321"/>
      <c r="D240" s="321"/>
      <c r="E240" s="321"/>
      <c r="F240" s="321"/>
      <c r="G240" s="321"/>
      <c r="H240" s="321"/>
      <c r="I240" s="321"/>
      <c r="J240" s="321"/>
      <c r="K240" s="321"/>
      <c r="L240" s="109">
        <f t="shared" si="36"/>
        <v>500000</v>
      </c>
      <c r="M240" s="181"/>
      <c r="N240" s="165"/>
      <c r="O240" s="165"/>
      <c r="P240" s="277">
        <v>500000</v>
      </c>
      <c r="Q240" s="49"/>
    </row>
    <row r="241" spans="1:17" ht="15.75" x14ac:dyDescent="0.2">
      <c r="A241" s="24"/>
      <c r="B241" s="320" t="s">
        <v>239</v>
      </c>
      <c r="C241" s="321"/>
      <c r="D241" s="321"/>
      <c r="E241" s="321"/>
      <c r="F241" s="321"/>
      <c r="G241" s="321"/>
      <c r="H241" s="321"/>
      <c r="I241" s="321"/>
      <c r="J241" s="321"/>
      <c r="K241" s="321"/>
      <c r="L241" s="109">
        <f>M241+O241+P241</f>
        <v>0</v>
      </c>
      <c r="M241" s="165"/>
      <c r="N241" s="165"/>
      <c r="O241" s="165"/>
      <c r="P241" s="53"/>
      <c r="Q241" s="49"/>
    </row>
    <row r="242" spans="1:17" ht="15.75" x14ac:dyDescent="0.2">
      <c r="A242" s="24"/>
      <c r="B242" s="320" t="s">
        <v>240</v>
      </c>
      <c r="C242" s="321"/>
      <c r="D242" s="321"/>
      <c r="E242" s="321"/>
      <c r="F242" s="321"/>
      <c r="G242" s="321"/>
      <c r="H242" s="321"/>
      <c r="I242" s="321"/>
      <c r="J242" s="321"/>
      <c r="K242" s="321"/>
      <c r="L242" s="109">
        <f t="shared" si="36"/>
        <v>0</v>
      </c>
      <c r="M242" s="53"/>
      <c r="N242" s="53"/>
      <c r="O242" s="53"/>
      <c r="P242" s="181"/>
      <c r="Q242" s="49"/>
    </row>
    <row r="243" spans="1:17" ht="15.75" x14ac:dyDescent="0.2">
      <c r="A243" s="24"/>
      <c r="B243" s="320" t="s">
        <v>241</v>
      </c>
      <c r="C243" s="321"/>
      <c r="D243" s="321"/>
      <c r="E243" s="321"/>
      <c r="F243" s="321"/>
      <c r="G243" s="321"/>
      <c r="H243" s="321"/>
      <c r="I243" s="321"/>
      <c r="J243" s="321"/>
      <c r="K243" s="321"/>
      <c r="L243" s="109">
        <f t="shared" ref="L243:L257" si="58">M243+O243+P243</f>
        <v>0</v>
      </c>
      <c r="M243" s="53"/>
      <c r="N243" s="53"/>
      <c r="O243" s="53"/>
      <c r="P243" s="53"/>
      <c r="Q243" s="49"/>
    </row>
    <row r="244" spans="1:17" ht="45.75" customHeight="1" x14ac:dyDescent="0.2">
      <c r="A244" s="24"/>
      <c r="B244" s="320" t="s">
        <v>242</v>
      </c>
      <c r="C244" s="321"/>
      <c r="D244" s="321"/>
      <c r="E244" s="321"/>
      <c r="F244" s="321"/>
      <c r="G244" s="321"/>
      <c r="H244" s="321"/>
      <c r="I244" s="321"/>
      <c r="J244" s="321"/>
      <c r="K244" s="321"/>
      <c r="L244" s="109">
        <f t="shared" si="58"/>
        <v>0</v>
      </c>
      <c r="M244" s="53"/>
      <c r="N244" s="53"/>
      <c r="O244" s="53"/>
      <c r="P244" s="53"/>
      <c r="Q244" s="49"/>
    </row>
    <row r="245" spans="1:17" ht="21" customHeight="1" x14ac:dyDescent="0.2">
      <c r="A245" s="24"/>
      <c r="B245" s="353" t="s">
        <v>243</v>
      </c>
      <c r="C245" s="441"/>
      <c r="D245" s="441"/>
      <c r="E245" s="441"/>
      <c r="F245" s="441"/>
      <c r="G245" s="441"/>
      <c r="H245" s="441"/>
      <c r="I245" s="441"/>
      <c r="J245" s="441"/>
      <c r="K245" s="441"/>
      <c r="L245" s="109">
        <f t="shared" si="58"/>
        <v>0</v>
      </c>
      <c r="M245" s="53"/>
      <c r="N245" s="53"/>
      <c r="O245" s="53"/>
      <c r="P245" s="53"/>
      <c r="Q245" s="49"/>
    </row>
    <row r="246" spans="1:17" ht="20.25" customHeight="1" x14ac:dyDescent="0.2">
      <c r="A246" s="24"/>
      <c r="B246" s="312" t="s">
        <v>244</v>
      </c>
      <c r="C246" s="381"/>
      <c r="D246" s="381"/>
      <c r="E246" s="381"/>
      <c r="F246" s="381"/>
      <c r="G246" s="381"/>
      <c r="H246" s="381"/>
      <c r="I246" s="381"/>
      <c r="J246" s="381"/>
      <c r="K246" s="381"/>
      <c r="L246" s="109">
        <f t="shared" si="58"/>
        <v>0</v>
      </c>
      <c r="M246" s="114">
        <f>SUM(M249)</f>
        <v>0</v>
      </c>
      <c r="N246" s="114">
        <f t="shared" ref="N246:Q246" si="59">SUM(N249)</f>
        <v>0</v>
      </c>
      <c r="O246" s="114">
        <f t="shared" si="59"/>
        <v>0</v>
      </c>
      <c r="P246" s="114">
        <f t="shared" si="59"/>
        <v>0</v>
      </c>
      <c r="Q246" s="114">
        <f t="shared" si="59"/>
        <v>0</v>
      </c>
    </row>
    <row r="247" spans="1:17" ht="21" customHeight="1" x14ac:dyDescent="0.2">
      <c r="A247" s="24"/>
      <c r="B247" s="310" t="s">
        <v>113</v>
      </c>
      <c r="C247" s="311"/>
      <c r="D247" s="311"/>
      <c r="E247" s="311"/>
      <c r="F247" s="311"/>
      <c r="G247" s="311"/>
      <c r="H247" s="311"/>
      <c r="I247" s="311"/>
      <c r="J247" s="311"/>
      <c r="K247" s="312"/>
      <c r="L247" s="109"/>
      <c r="M247" s="53"/>
      <c r="N247" s="53"/>
      <c r="O247" s="53"/>
      <c r="P247" s="53"/>
      <c r="Q247" s="49"/>
    </row>
    <row r="248" spans="1:17" ht="21" customHeight="1" x14ac:dyDescent="0.2">
      <c r="A248" s="24"/>
      <c r="B248" s="310" t="s">
        <v>244</v>
      </c>
      <c r="C248" s="311"/>
      <c r="D248" s="311"/>
      <c r="E248" s="311"/>
      <c r="F248" s="311"/>
      <c r="G248" s="311"/>
      <c r="H248" s="311"/>
      <c r="I248" s="311"/>
      <c r="J248" s="311"/>
      <c r="K248" s="312"/>
      <c r="L248" s="109"/>
      <c r="M248" s="137"/>
      <c r="N248" s="137"/>
      <c r="O248" s="137"/>
      <c r="P248" s="137"/>
      <c r="Q248" s="49"/>
    </row>
    <row r="249" spans="1:17" ht="37.5" customHeight="1" x14ac:dyDescent="0.2">
      <c r="A249" s="24"/>
      <c r="B249" s="310" t="s">
        <v>403</v>
      </c>
      <c r="C249" s="311"/>
      <c r="D249" s="311"/>
      <c r="E249" s="311"/>
      <c r="F249" s="311"/>
      <c r="G249" s="311"/>
      <c r="H249" s="311"/>
      <c r="I249" s="311"/>
      <c r="J249" s="311"/>
      <c r="K249" s="312"/>
      <c r="L249" s="109">
        <f t="shared" si="58"/>
        <v>0</v>
      </c>
      <c r="M249" s="53"/>
      <c r="N249" s="53"/>
      <c r="O249" s="53"/>
      <c r="P249" s="53"/>
      <c r="Q249" s="49"/>
    </row>
    <row r="250" spans="1:17" ht="21" customHeight="1" x14ac:dyDescent="0.2">
      <c r="A250" s="24"/>
      <c r="B250" s="310" t="s">
        <v>404</v>
      </c>
      <c r="C250" s="311"/>
      <c r="D250" s="311"/>
      <c r="E250" s="311"/>
      <c r="F250" s="311"/>
      <c r="G250" s="311"/>
      <c r="H250" s="311"/>
      <c r="I250" s="311"/>
      <c r="J250" s="311"/>
      <c r="K250" s="312"/>
      <c r="L250" s="109">
        <f>O250</f>
        <v>0</v>
      </c>
      <c r="M250" s="22"/>
      <c r="N250" s="22"/>
      <c r="O250" s="22"/>
      <c r="P250" s="22"/>
      <c r="Q250" s="162"/>
    </row>
    <row r="251" spans="1:17" ht="21" customHeight="1" x14ac:dyDescent="0.2">
      <c r="A251" s="24"/>
      <c r="B251" s="310" t="s">
        <v>405</v>
      </c>
      <c r="C251" s="311"/>
      <c r="D251" s="311"/>
      <c r="E251" s="311"/>
      <c r="F251" s="311"/>
      <c r="G251" s="311"/>
      <c r="H251" s="311"/>
      <c r="I251" s="311"/>
      <c r="J251" s="311"/>
      <c r="K251" s="312"/>
      <c r="L251" s="109">
        <f>O251</f>
        <v>0</v>
      </c>
      <c r="M251" s="137"/>
      <c r="N251" s="137"/>
      <c r="O251" s="22"/>
      <c r="P251" s="137"/>
      <c r="Q251" s="57"/>
    </row>
    <row r="252" spans="1:17" ht="15.75" x14ac:dyDescent="0.2">
      <c r="A252" s="24"/>
      <c r="B252" s="50">
        <v>340</v>
      </c>
      <c r="C252" s="395" t="s">
        <v>245</v>
      </c>
      <c r="D252" s="395"/>
      <c r="E252" s="395"/>
      <c r="F252" s="395"/>
      <c r="G252" s="395"/>
      <c r="H252" s="395"/>
      <c r="I252" s="395"/>
      <c r="J252" s="395"/>
      <c r="K252" s="395"/>
      <c r="L252" s="109">
        <f>M252+O252+P252</f>
        <v>1679762.39</v>
      </c>
      <c r="M252" s="109">
        <f>M253+M255+M257+M263+M266+M272+M278+M281+M301</f>
        <v>277765.21000000002</v>
      </c>
      <c r="N252" s="109">
        <f>N253+N255+N257+N263+N266+N272+N278+N281+N301</f>
        <v>0</v>
      </c>
      <c r="O252" s="109">
        <f>O253+O255+O257+O263+O266+O272+O278+O281+O301</f>
        <v>0</v>
      </c>
      <c r="P252" s="109">
        <f>P253+P255+P257+P263+P266+P272+P278+P281+P301</f>
        <v>1401997.18</v>
      </c>
      <c r="Q252" s="109">
        <f>Q253+Q255+Q257+Q263+Q266+Q272+Q278+Q281+Q301</f>
        <v>1030997.18</v>
      </c>
    </row>
    <row r="253" spans="1:17" ht="15.75" x14ac:dyDescent="0.2">
      <c r="A253" s="82">
        <v>244</v>
      </c>
      <c r="B253" s="77">
        <v>341</v>
      </c>
      <c r="C253" s="322" t="s">
        <v>294</v>
      </c>
      <c r="D253" s="323"/>
      <c r="E253" s="323"/>
      <c r="F253" s="323"/>
      <c r="G253" s="323"/>
      <c r="H253" s="323"/>
      <c r="I253" s="323"/>
      <c r="J253" s="323"/>
      <c r="K253" s="78"/>
      <c r="L253" s="109">
        <f t="shared" si="58"/>
        <v>0</v>
      </c>
      <c r="M253" s="114">
        <f>M254+N253</f>
        <v>0</v>
      </c>
      <c r="N253" s="114">
        <f t="shared" ref="N253:Q253" si="60">N254</f>
        <v>0</v>
      </c>
      <c r="O253" s="114">
        <f t="shared" si="60"/>
        <v>0</v>
      </c>
      <c r="P253" s="114">
        <f>P254+Q253</f>
        <v>0</v>
      </c>
      <c r="Q253" s="114">
        <f t="shared" si="60"/>
        <v>0</v>
      </c>
    </row>
    <row r="254" spans="1:17" ht="15.75" x14ac:dyDescent="0.2">
      <c r="A254" s="82"/>
      <c r="B254" s="310" t="s">
        <v>294</v>
      </c>
      <c r="C254" s="311"/>
      <c r="D254" s="311"/>
      <c r="E254" s="311"/>
      <c r="F254" s="311"/>
      <c r="G254" s="311"/>
      <c r="H254" s="311"/>
      <c r="I254" s="311"/>
      <c r="J254" s="311"/>
      <c r="K254" s="101"/>
      <c r="L254" s="109"/>
      <c r="M254" s="57"/>
      <c r="N254" s="57"/>
      <c r="O254" s="57"/>
      <c r="P254" s="104"/>
      <c r="Q254" s="49"/>
    </row>
    <row r="255" spans="1:17" ht="15.75" x14ac:dyDescent="0.2">
      <c r="A255" s="82">
        <v>244</v>
      </c>
      <c r="B255" s="77">
        <v>342</v>
      </c>
      <c r="C255" s="322" t="s">
        <v>295</v>
      </c>
      <c r="D255" s="323"/>
      <c r="E255" s="323"/>
      <c r="F255" s="323"/>
      <c r="G255" s="323"/>
      <c r="H255" s="323"/>
      <c r="I255" s="323"/>
      <c r="J255" s="323"/>
      <c r="K255" s="78"/>
      <c r="L255" s="109">
        <f t="shared" ref="L255" si="61">M255+O255+P255</f>
        <v>0</v>
      </c>
      <c r="M255" s="114">
        <f>M256+N255</f>
        <v>0</v>
      </c>
      <c r="N255" s="114">
        <f t="shared" ref="N255" si="62">N256</f>
        <v>0</v>
      </c>
      <c r="O255" s="114">
        <f t="shared" ref="O255" si="63">O256</f>
        <v>0</v>
      </c>
      <c r="P255" s="114">
        <f>P256+Q255</f>
        <v>0</v>
      </c>
      <c r="Q255" s="114">
        <f t="shared" ref="Q255" si="64">Q256</f>
        <v>0</v>
      </c>
    </row>
    <row r="256" spans="1:17" ht="15.75" x14ac:dyDescent="0.2">
      <c r="A256" s="82"/>
      <c r="B256" s="310" t="s">
        <v>295</v>
      </c>
      <c r="C256" s="311"/>
      <c r="D256" s="311"/>
      <c r="E256" s="311"/>
      <c r="F256" s="311"/>
      <c r="G256" s="311"/>
      <c r="H256" s="311"/>
      <c r="I256" s="311"/>
      <c r="J256" s="311"/>
      <c r="K256" s="101"/>
      <c r="L256" s="109"/>
      <c r="M256" s="57"/>
      <c r="N256" s="57"/>
      <c r="O256" s="57"/>
      <c r="P256" s="57"/>
      <c r="Q256" s="137"/>
    </row>
    <row r="257" spans="1:17" ht="15.75" customHeight="1" x14ac:dyDescent="0.2">
      <c r="A257" s="103">
        <v>244</v>
      </c>
      <c r="B257" s="102" t="s">
        <v>246</v>
      </c>
      <c r="C257" s="322" t="s">
        <v>247</v>
      </c>
      <c r="D257" s="323"/>
      <c r="E257" s="323"/>
      <c r="F257" s="323"/>
      <c r="G257" s="323"/>
      <c r="H257" s="323"/>
      <c r="I257" s="323"/>
      <c r="J257" s="323"/>
      <c r="K257" s="324"/>
      <c r="L257" s="109">
        <f t="shared" si="58"/>
        <v>0</v>
      </c>
      <c r="M257" s="114">
        <f>SUM(M259:M260)+N257</f>
        <v>0</v>
      </c>
      <c r="N257" s="114">
        <f t="shared" ref="N257:Q257" si="65">SUM(N259:N260)</f>
        <v>0</v>
      </c>
      <c r="O257" s="114">
        <f t="shared" si="65"/>
        <v>0</v>
      </c>
      <c r="P257" s="114">
        <f>SUM(P259:P260)+Q257</f>
        <v>0</v>
      </c>
      <c r="Q257" s="114">
        <f t="shared" si="65"/>
        <v>0</v>
      </c>
    </row>
    <row r="258" spans="1:17" ht="51" x14ac:dyDescent="0.2">
      <c r="A258" s="24"/>
      <c r="B258" s="67" t="s">
        <v>248</v>
      </c>
      <c r="C258" s="440" t="s">
        <v>249</v>
      </c>
      <c r="D258" s="440"/>
      <c r="E258" s="440"/>
      <c r="F258" s="440"/>
      <c r="G258" s="440"/>
      <c r="H258" s="440" t="s">
        <v>250</v>
      </c>
      <c r="I258" s="440"/>
      <c r="J258" s="440" t="s">
        <v>251</v>
      </c>
      <c r="K258" s="440"/>
      <c r="L258" s="432"/>
      <c r="M258" s="433"/>
      <c r="N258" s="433"/>
      <c r="O258" s="433"/>
      <c r="P258" s="433"/>
      <c r="Q258" s="434"/>
    </row>
    <row r="259" spans="1:17" ht="15.75" x14ac:dyDescent="0.2">
      <c r="A259" s="24"/>
      <c r="B259" s="67"/>
      <c r="C259" s="440"/>
      <c r="D259" s="440"/>
      <c r="E259" s="440"/>
      <c r="F259" s="440"/>
      <c r="G259" s="440"/>
      <c r="H259" s="440"/>
      <c r="I259" s="440"/>
      <c r="J259" s="440"/>
      <c r="K259" s="440"/>
      <c r="L259" s="109">
        <f>M259+O259+P259</f>
        <v>0</v>
      </c>
      <c r="M259" s="53"/>
      <c r="N259" s="53"/>
      <c r="O259" s="53"/>
      <c r="P259" s="53"/>
      <c r="Q259" s="49"/>
    </row>
    <row r="260" spans="1:17" ht="15.75" x14ac:dyDescent="0.2">
      <c r="A260" s="24"/>
      <c r="B260" s="18"/>
      <c r="C260" s="333"/>
      <c r="D260" s="334"/>
      <c r="E260" s="334"/>
      <c r="F260" s="334"/>
      <c r="G260" s="335"/>
      <c r="H260" s="333"/>
      <c r="I260" s="335"/>
      <c r="J260" s="333"/>
      <c r="K260" s="335"/>
      <c r="L260" s="109">
        <f t="shared" ref="L260:L324" si="66">M260+O260+P260</f>
        <v>0</v>
      </c>
      <c r="M260" s="53"/>
      <c r="N260" s="53"/>
      <c r="O260" s="53"/>
      <c r="P260" s="53"/>
      <c r="Q260" s="49"/>
    </row>
    <row r="261" spans="1:17" ht="15.75" hidden="1" x14ac:dyDescent="0.2">
      <c r="A261" s="24"/>
      <c r="B261" s="67"/>
      <c r="C261" s="440"/>
      <c r="D261" s="440"/>
      <c r="E261" s="440"/>
      <c r="F261" s="440"/>
      <c r="G261" s="440"/>
      <c r="H261" s="440"/>
      <c r="I261" s="440"/>
      <c r="J261" s="440"/>
      <c r="K261" s="440"/>
      <c r="L261" s="109">
        <f t="shared" si="66"/>
        <v>0</v>
      </c>
      <c r="M261" s="53"/>
      <c r="N261" s="53"/>
      <c r="O261" s="53"/>
      <c r="P261" s="53"/>
      <c r="Q261" s="49"/>
    </row>
    <row r="262" spans="1:17" ht="11.25" hidden="1" customHeight="1" x14ac:dyDescent="0.2">
      <c r="A262" s="24"/>
      <c r="B262" s="67"/>
      <c r="C262" s="440"/>
      <c r="D262" s="440"/>
      <c r="E262" s="440"/>
      <c r="F262" s="440"/>
      <c r="G262" s="440"/>
      <c r="H262" s="440"/>
      <c r="I262" s="440"/>
      <c r="J262" s="440"/>
      <c r="K262" s="440"/>
      <c r="L262" s="109">
        <f t="shared" si="66"/>
        <v>0</v>
      </c>
      <c r="M262" s="53"/>
      <c r="N262" s="53"/>
      <c r="O262" s="53"/>
      <c r="P262" s="53"/>
      <c r="Q262" s="49"/>
    </row>
    <row r="263" spans="1:17" ht="21.75" customHeight="1" x14ac:dyDescent="0.2">
      <c r="A263" s="18">
        <v>243</v>
      </c>
      <c r="B263" s="60">
        <v>344</v>
      </c>
      <c r="C263" s="322" t="s">
        <v>252</v>
      </c>
      <c r="D263" s="323"/>
      <c r="E263" s="323"/>
      <c r="F263" s="323"/>
      <c r="G263" s="323"/>
      <c r="H263" s="323"/>
      <c r="I263" s="323"/>
      <c r="J263" s="323"/>
      <c r="K263" s="324"/>
      <c r="L263" s="109">
        <f t="shared" si="66"/>
        <v>0</v>
      </c>
      <c r="M263" s="114">
        <f>M265+N263</f>
        <v>0</v>
      </c>
      <c r="N263" s="114">
        <f t="shared" ref="N263:Q263" si="67">N265</f>
        <v>0</v>
      </c>
      <c r="O263" s="114">
        <f t="shared" si="67"/>
        <v>0</v>
      </c>
      <c r="P263" s="114">
        <f>P265+Q263</f>
        <v>0</v>
      </c>
      <c r="Q263" s="114">
        <f t="shared" si="67"/>
        <v>0</v>
      </c>
    </row>
    <row r="264" spans="1:17" ht="22.5" customHeight="1" x14ac:dyDescent="0.2">
      <c r="A264" s="18"/>
      <c r="B264" s="320" t="s">
        <v>113</v>
      </c>
      <c r="C264" s="321"/>
      <c r="D264" s="321"/>
      <c r="E264" s="321"/>
      <c r="F264" s="321"/>
      <c r="G264" s="321"/>
      <c r="H264" s="321"/>
      <c r="I264" s="321"/>
      <c r="J264" s="321"/>
      <c r="K264" s="321"/>
      <c r="L264" s="109"/>
      <c r="M264" s="53"/>
      <c r="N264" s="53"/>
      <c r="O264" s="53"/>
      <c r="P264" s="53"/>
      <c r="Q264" s="49"/>
    </row>
    <row r="265" spans="1:17" ht="18" customHeight="1" x14ac:dyDescent="0.2">
      <c r="A265" s="18"/>
      <c r="B265" s="333"/>
      <c r="C265" s="334"/>
      <c r="D265" s="334"/>
      <c r="E265" s="334"/>
      <c r="F265" s="334"/>
      <c r="G265" s="334"/>
      <c r="H265" s="334"/>
      <c r="I265" s="334"/>
      <c r="J265" s="334"/>
      <c r="K265" s="335"/>
      <c r="L265" s="109">
        <f t="shared" si="66"/>
        <v>0</v>
      </c>
      <c r="M265" s="53"/>
      <c r="N265" s="53"/>
      <c r="O265" s="53"/>
      <c r="P265" s="53">
        <v>0</v>
      </c>
      <c r="Q265" s="49"/>
    </row>
    <row r="266" spans="1:17" ht="19.5" customHeight="1" x14ac:dyDescent="0.2">
      <c r="A266" s="18">
        <v>244</v>
      </c>
      <c r="B266" s="60">
        <v>344</v>
      </c>
      <c r="C266" s="322" t="s">
        <v>252</v>
      </c>
      <c r="D266" s="323"/>
      <c r="E266" s="323"/>
      <c r="F266" s="323"/>
      <c r="G266" s="323"/>
      <c r="H266" s="323"/>
      <c r="I266" s="323"/>
      <c r="J266" s="323"/>
      <c r="K266" s="324"/>
      <c r="L266" s="109">
        <f t="shared" si="66"/>
        <v>250000</v>
      </c>
      <c r="M266" s="114">
        <f>M268+N266</f>
        <v>0</v>
      </c>
      <c r="N266" s="114">
        <f t="shared" ref="N266:Q266" si="68">N268</f>
        <v>0</v>
      </c>
      <c r="O266" s="114">
        <f t="shared" si="68"/>
        <v>0</v>
      </c>
      <c r="P266" s="114">
        <f>P268+Q266</f>
        <v>250000</v>
      </c>
      <c r="Q266" s="114">
        <f t="shared" si="68"/>
        <v>0</v>
      </c>
    </row>
    <row r="267" spans="1:17" ht="25.5" customHeight="1" x14ac:dyDescent="0.2">
      <c r="A267" s="18"/>
      <c r="B267" s="320" t="s">
        <v>113</v>
      </c>
      <c r="C267" s="321"/>
      <c r="D267" s="321"/>
      <c r="E267" s="321"/>
      <c r="F267" s="321"/>
      <c r="G267" s="321"/>
      <c r="H267" s="321"/>
      <c r="I267" s="321"/>
      <c r="J267" s="321"/>
      <c r="K267" s="321"/>
      <c r="L267" s="109"/>
      <c r="M267" s="53"/>
      <c r="N267" s="53"/>
      <c r="O267" s="53"/>
      <c r="P267" s="53"/>
      <c r="Q267" s="49"/>
    </row>
    <row r="268" spans="1:17" ht="18.75" customHeight="1" x14ac:dyDescent="0.2">
      <c r="A268" s="18"/>
      <c r="B268" s="342" t="s">
        <v>320</v>
      </c>
      <c r="C268" s="343"/>
      <c r="D268" s="343"/>
      <c r="E268" s="343"/>
      <c r="F268" s="343"/>
      <c r="G268" s="343"/>
      <c r="H268" s="343"/>
      <c r="I268" s="343"/>
      <c r="J268" s="343"/>
      <c r="K268" s="344"/>
      <c r="L268" s="109">
        <f t="shared" si="66"/>
        <v>250000</v>
      </c>
      <c r="M268" s="181"/>
      <c r="N268" s="53"/>
      <c r="O268" s="53"/>
      <c r="P268" s="275">
        <v>250000</v>
      </c>
      <c r="Q268" s="49"/>
    </row>
    <row r="269" spans="1:17" ht="18.75" customHeight="1" x14ac:dyDescent="0.2">
      <c r="A269" s="18"/>
      <c r="B269" s="312" t="s">
        <v>253</v>
      </c>
      <c r="C269" s="381"/>
      <c r="D269" s="381"/>
      <c r="E269" s="381"/>
      <c r="F269" s="381"/>
      <c r="G269" s="381"/>
      <c r="H269" s="381"/>
      <c r="I269" s="381"/>
      <c r="J269" s="381"/>
      <c r="K269" s="381"/>
      <c r="L269" s="109">
        <f t="shared" si="66"/>
        <v>0</v>
      </c>
      <c r="M269" s="53"/>
      <c r="N269" s="53"/>
      <c r="O269" s="53"/>
      <c r="P269" s="53"/>
      <c r="Q269" s="49"/>
    </row>
    <row r="270" spans="1:17" ht="18.75" customHeight="1" x14ac:dyDescent="0.2">
      <c r="A270" s="18"/>
      <c r="B270" s="310" t="s">
        <v>113</v>
      </c>
      <c r="C270" s="311"/>
      <c r="D270" s="311"/>
      <c r="E270" s="311"/>
      <c r="F270" s="311"/>
      <c r="G270" s="311"/>
      <c r="H270" s="311"/>
      <c r="I270" s="311"/>
      <c r="J270" s="311"/>
      <c r="K270" s="312"/>
      <c r="L270" s="109"/>
      <c r="M270" s="53"/>
      <c r="N270" s="53"/>
      <c r="O270" s="53"/>
      <c r="P270" s="53"/>
      <c r="Q270" s="49"/>
    </row>
    <row r="271" spans="1:17" ht="18.75" customHeight="1" x14ac:dyDescent="0.2">
      <c r="A271" s="18"/>
      <c r="B271" s="333"/>
      <c r="C271" s="334"/>
      <c r="D271" s="334"/>
      <c r="E271" s="334"/>
      <c r="F271" s="334"/>
      <c r="G271" s="334"/>
      <c r="H271" s="334"/>
      <c r="I271" s="334"/>
      <c r="J271" s="334"/>
      <c r="K271" s="335"/>
      <c r="L271" s="109">
        <f t="shared" si="66"/>
        <v>0</v>
      </c>
      <c r="M271" s="53"/>
      <c r="N271" s="53"/>
      <c r="O271" s="53"/>
      <c r="P271" s="53"/>
      <c r="Q271" s="49"/>
    </row>
    <row r="272" spans="1:17" ht="21" customHeight="1" x14ac:dyDescent="0.2">
      <c r="A272" s="18">
        <v>244</v>
      </c>
      <c r="B272" s="60">
        <v>345</v>
      </c>
      <c r="C272" s="322" t="s">
        <v>254</v>
      </c>
      <c r="D272" s="323"/>
      <c r="E272" s="323"/>
      <c r="F272" s="323"/>
      <c r="G272" s="323"/>
      <c r="H272" s="323"/>
      <c r="I272" s="323"/>
      <c r="J272" s="323"/>
      <c r="K272" s="324"/>
      <c r="L272" s="109">
        <f t="shared" si="66"/>
        <v>0</v>
      </c>
      <c r="M272" s="114">
        <f>SUM(M274:M275)+N272</f>
        <v>0</v>
      </c>
      <c r="N272" s="114">
        <f t="shared" ref="N272:Q272" si="69">SUM(N274:N275)</f>
        <v>0</v>
      </c>
      <c r="O272" s="114">
        <f t="shared" si="69"/>
        <v>0</v>
      </c>
      <c r="P272" s="114">
        <f>SUM(P274:P275)+Q272</f>
        <v>0</v>
      </c>
      <c r="Q272" s="114">
        <f t="shared" si="69"/>
        <v>0</v>
      </c>
    </row>
    <row r="273" spans="1:19" ht="15.75" x14ac:dyDescent="0.2">
      <c r="A273" s="24"/>
      <c r="B273" s="320" t="s">
        <v>113</v>
      </c>
      <c r="C273" s="321"/>
      <c r="D273" s="321"/>
      <c r="E273" s="321"/>
      <c r="F273" s="321"/>
      <c r="G273" s="321"/>
      <c r="H273" s="321"/>
      <c r="I273" s="321"/>
      <c r="J273" s="321"/>
      <c r="K273" s="321"/>
      <c r="L273" s="109"/>
      <c r="M273" s="53"/>
      <c r="N273" s="53"/>
      <c r="O273" s="53"/>
      <c r="P273" s="53"/>
      <c r="Q273" s="49"/>
    </row>
    <row r="274" spans="1:19" ht="15.75" x14ac:dyDescent="0.2">
      <c r="A274" s="24"/>
      <c r="B274" s="405"/>
      <c r="C274" s="406"/>
      <c r="D274" s="406"/>
      <c r="E274" s="406"/>
      <c r="F274" s="406"/>
      <c r="G274" s="406"/>
      <c r="H274" s="406"/>
      <c r="I274" s="406"/>
      <c r="J274" s="406"/>
      <c r="K274" s="406"/>
      <c r="L274" s="109">
        <f t="shared" si="66"/>
        <v>0</v>
      </c>
      <c r="M274" s="53"/>
      <c r="N274" s="53"/>
      <c r="O274" s="53"/>
      <c r="P274" s="181"/>
      <c r="Q274" s="49"/>
    </row>
    <row r="275" spans="1:19" ht="15.75" x14ac:dyDescent="0.2">
      <c r="A275" s="24"/>
      <c r="B275" s="312" t="s">
        <v>253</v>
      </c>
      <c r="C275" s="381"/>
      <c r="D275" s="381"/>
      <c r="E275" s="381"/>
      <c r="F275" s="381"/>
      <c r="G275" s="381"/>
      <c r="H275" s="381"/>
      <c r="I275" s="381"/>
      <c r="J275" s="381"/>
      <c r="K275" s="381"/>
      <c r="L275" s="109">
        <f t="shared" si="66"/>
        <v>0</v>
      </c>
      <c r="M275" s="114">
        <f>SUM(M277)</f>
        <v>0</v>
      </c>
      <c r="N275" s="114">
        <f t="shared" ref="N275:Q275" si="70">SUM(N277)</f>
        <v>0</v>
      </c>
      <c r="O275" s="114">
        <f t="shared" si="70"/>
        <v>0</v>
      </c>
      <c r="P275" s="114">
        <f t="shared" si="70"/>
        <v>0</v>
      </c>
      <c r="Q275" s="114">
        <f t="shared" si="70"/>
        <v>0</v>
      </c>
    </row>
    <row r="276" spans="1:19" ht="15.75" x14ac:dyDescent="0.2">
      <c r="A276" s="24"/>
      <c r="B276" s="310" t="s">
        <v>113</v>
      </c>
      <c r="C276" s="311"/>
      <c r="D276" s="311"/>
      <c r="E276" s="311"/>
      <c r="F276" s="311"/>
      <c r="G276" s="311"/>
      <c r="H276" s="311"/>
      <c r="I276" s="311"/>
      <c r="J276" s="311"/>
      <c r="K276" s="312"/>
      <c r="L276" s="109"/>
      <c r="M276" s="53"/>
      <c r="N276" s="53"/>
      <c r="O276" s="53"/>
      <c r="P276" s="53"/>
      <c r="Q276" s="49"/>
    </row>
    <row r="277" spans="1:19" ht="15.75" x14ac:dyDescent="0.2">
      <c r="A277" s="24"/>
      <c r="B277" s="407"/>
      <c r="C277" s="408"/>
      <c r="D277" s="408"/>
      <c r="E277" s="408"/>
      <c r="F277" s="408"/>
      <c r="G277" s="408"/>
      <c r="H277" s="408"/>
      <c r="I277" s="408"/>
      <c r="J277" s="408"/>
      <c r="K277" s="409"/>
      <c r="L277" s="109">
        <f t="shared" si="66"/>
        <v>0</v>
      </c>
      <c r="M277" s="53"/>
      <c r="N277" s="53"/>
      <c r="O277" s="53"/>
      <c r="P277" s="53"/>
      <c r="Q277" s="49"/>
    </row>
    <row r="278" spans="1:19" ht="21.75" customHeight="1" x14ac:dyDescent="0.2">
      <c r="A278" s="18">
        <v>243</v>
      </c>
      <c r="B278" s="60" t="s">
        <v>255</v>
      </c>
      <c r="C278" s="322" t="s">
        <v>256</v>
      </c>
      <c r="D278" s="323"/>
      <c r="E278" s="323"/>
      <c r="F278" s="323"/>
      <c r="G278" s="323"/>
      <c r="H278" s="323"/>
      <c r="I278" s="323"/>
      <c r="J278" s="323"/>
      <c r="K278" s="324"/>
      <c r="L278" s="109">
        <f t="shared" si="66"/>
        <v>0</v>
      </c>
      <c r="M278" s="114">
        <f>M280+N278</f>
        <v>0</v>
      </c>
      <c r="N278" s="114">
        <f t="shared" ref="N278:Q278" si="71">N280</f>
        <v>0</v>
      </c>
      <c r="O278" s="114">
        <f t="shared" si="71"/>
        <v>0</v>
      </c>
      <c r="P278" s="114">
        <f>P280+Q278</f>
        <v>0</v>
      </c>
      <c r="Q278" s="114">
        <f t="shared" si="71"/>
        <v>0</v>
      </c>
    </row>
    <row r="279" spans="1:19" ht="21.75" customHeight="1" x14ac:dyDescent="0.2">
      <c r="A279" s="18"/>
      <c r="B279" s="320" t="s">
        <v>113</v>
      </c>
      <c r="C279" s="321"/>
      <c r="D279" s="321"/>
      <c r="E279" s="321"/>
      <c r="F279" s="321"/>
      <c r="G279" s="321"/>
      <c r="H279" s="321"/>
      <c r="I279" s="321"/>
      <c r="J279" s="321"/>
      <c r="K279" s="321"/>
      <c r="L279" s="109"/>
      <c r="M279" s="53"/>
      <c r="N279" s="53"/>
      <c r="O279" s="53"/>
      <c r="P279" s="53"/>
      <c r="Q279" s="49"/>
    </row>
    <row r="280" spans="1:19" ht="21.75" customHeight="1" x14ac:dyDescent="0.2">
      <c r="A280" s="18"/>
      <c r="B280" s="325"/>
      <c r="C280" s="326"/>
      <c r="D280" s="326"/>
      <c r="E280" s="326"/>
      <c r="F280" s="326"/>
      <c r="G280" s="326"/>
      <c r="H280" s="326"/>
      <c r="I280" s="326"/>
      <c r="J280" s="326"/>
      <c r="K280" s="68"/>
      <c r="L280" s="109">
        <f t="shared" si="66"/>
        <v>0</v>
      </c>
      <c r="M280" s="53"/>
      <c r="N280" s="53"/>
      <c r="O280" s="53"/>
      <c r="P280" s="53"/>
      <c r="Q280" s="49"/>
    </row>
    <row r="281" spans="1:19" ht="23.25" customHeight="1" x14ac:dyDescent="0.2">
      <c r="A281" s="18">
        <v>244</v>
      </c>
      <c r="B281" s="60" t="s">
        <v>255</v>
      </c>
      <c r="C281" s="322" t="s">
        <v>256</v>
      </c>
      <c r="D281" s="323"/>
      <c r="E281" s="323"/>
      <c r="F281" s="323"/>
      <c r="G281" s="323"/>
      <c r="H281" s="323"/>
      <c r="I281" s="323"/>
      <c r="J281" s="323"/>
      <c r="K281" s="324"/>
      <c r="L281" s="109">
        <f>M281+O281+P281</f>
        <v>1429762.39</v>
      </c>
      <c r="M281" s="114">
        <f>M286+M289+M293+M295+M296+M299</f>
        <v>277765.21000000002</v>
      </c>
      <c r="N281" s="114">
        <f>N286+N289+N293+N295+N296+N299</f>
        <v>0</v>
      </c>
      <c r="O281" s="114">
        <f>O286+O289+O293+O295+O296+O299</f>
        <v>0</v>
      </c>
      <c r="P281" s="114">
        <f>P286+P289+P293+P295+P296</f>
        <v>1151997.18</v>
      </c>
      <c r="Q281" s="114">
        <f>Q286+Q289+Q293+Q295+Q296+Q299</f>
        <v>1030997.18</v>
      </c>
    </row>
    <row r="282" spans="1:19" ht="15.75" hidden="1" x14ac:dyDescent="0.2">
      <c r="A282" s="24"/>
      <c r="B282" s="405"/>
      <c r="C282" s="406"/>
      <c r="D282" s="406"/>
      <c r="E282" s="406"/>
      <c r="F282" s="406"/>
      <c r="G282" s="406"/>
      <c r="H282" s="406"/>
      <c r="I282" s="406"/>
      <c r="J282" s="406"/>
      <c r="K282" s="406"/>
      <c r="L282" s="109">
        <f t="shared" si="66"/>
        <v>0</v>
      </c>
      <c r="M282" s="114"/>
      <c r="N282" s="114"/>
      <c r="O282" s="114"/>
      <c r="P282" s="114"/>
      <c r="Q282" s="115"/>
    </row>
    <row r="283" spans="1:19" ht="15.75" hidden="1" x14ac:dyDescent="0.2">
      <c r="A283" s="24"/>
      <c r="B283" s="405"/>
      <c r="C283" s="406"/>
      <c r="D283" s="406"/>
      <c r="E283" s="406"/>
      <c r="F283" s="406"/>
      <c r="G283" s="406"/>
      <c r="H283" s="406"/>
      <c r="I283" s="406"/>
      <c r="J283" s="406"/>
      <c r="K283" s="406"/>
      <c r="L283" s="109">
        <f t="shared" si="66"/>
        <v>0</v>
      </c>
      <c r="M283" s="114"/>
      <c r="N283" s="114"/>
      <c r="O283" s="114"/>
      <c r="P283" s="114"/>
      <c r="Q283" s="115"/>
    </row>
    <row r="284" spans="1:19" ht="15.75" hidden="1" x14ac:dyDescent="0.2">
      <c r="A284" s="24"/>
      <c r="B284" s="405"/>
      <c r="C284" s="406"/>
      <c r="D284" s="406"/>
      <c r="E284" s="406"/>
      <c r="F284" s="406"/>
      <c r="G284" s="406"/>
      <c r="H284" s="406"/>
      <c r="I284" s="406"/>
      <c r="J284" s="406"/>
      <c r="K284" s="406"/>
      <c r="L284" s="109">
        <f t="shared" si="66"/>
        <v>0</v>
      </c>
      <c r="M284" s="114"/>
      <c r="N284" s="114"/>
      <c r="O284" s="114"/>
      <c r="P284" s="114"/>
      <c r="Q284" s="115"/>
    </row>
    <row r="285" spans="1:19" ht="15.75" hidden="1" x14ac:dyDescent="0.2">
      <c r="A285" s="24"/>
      <c r="B285" s="405"/>
      <c r="C285" s="406"/>
      <c r="D285" s="406"/>
      <c r="E285" s="406"/>
      <c r="F285" s="406"/>
      <c r="G285" s="406"/>
      <c r="H285" s="406"/>
      <c r="I285" s="406"/>
      <c r="J285" s="406"/>
      <c r="K285" s="406"/>
      <c r="L285" s="109">
        <f t="shared" si="66"/>
        <v>0</v>
      </c>
      <c r="M285" s="114"/>
      <c r="N285" s="114"/>
      <c r="O285" s="114"/>
      <c r="P285" s="114"/>
      <c r="Q285" s="115"/>
    </row>
    <row r="286" spans="1:19" ht="15.75" x14ac:dyDescent="0.2">
      <c r="A286" s="24"/>
      <c r="B286" s="312" t="s">
        <v>257</v>
      </c>
      <c r="C286" s="381"/>
      <c r="D286" s="381"/>
      <c r="E286" s="381"/>
      <c r="F286" s="381"/>
      <c r="G286" s="381"/>
      <c r="H286" s="381"/>
      <c r="I286" s="381"/>
      <c r="J286" s="381"/>
      <c r="K286" s="381"/>
      <c r="L286" s="109">
        <f>M286+O286+P286</f>
        <v>1429762.39</v>
      </c>
      <c r="M286" s="114">
        <f>SUM(M288)</f>
        <v>277765.21000000002</v>
      </c>
      <c r="N286" s="114">
        <f t="shared" ref="N286:Q286" si="72">SUM(N288)</f>
        <v>0</v>
      </c>
      <c r="O286" s="114">
        <f t="shared" si="72"/>
        <v>0</v>
      </c>
      <c r="P286" s="114">
        <f t="shared" si="72"/>
        <v>1151997.18</v>
      </c>
      <c r="Q286" s="114">
        <f t="shared" si="72"/>
        <v>1030997.18</v>
      </c>
    </row>
    <row r="287" spans="1:19" ht="15.75" x14ac:dyDescent="0.2">
      <c r="A287" s="24"/>
      <c r="B287" s="312" t="s">
        <v>113</v>
      </c>
      <c r="C287" s="381"/>
      <c r="D287" s="381"/>
      <c r="E287" s="381"/>
      <c r="F287" s="381"/>
      <c r="G287" s="381"/>
      <c r="H287" s="381"/>
      <c r="I287" s="381"/>
      <c r="J287" s="381"/>
      <c r="K287" s="381"/>
      <c r="L287" s="109">
        <f t="shared" si="66"/>
        <v>0</v>
      </c>
      <c r="M287" s="275"/>
      <c r="N287" s="53"/>
      <c r="O287" s="53"/>
      <c r="P287" s="275"/>
      <c r="Q287" s="49"/>
    </row>
    <row r="288" spans="1:19" ht="15.75" x14ac:dyDescent="0.2">
      <c r="A288" s="24"/>
      <c r="B288" s="313"/>
      <c r="C288" s="308"/>
      <c r="D288" s="308"/>
      <c r="E288" s="308"/>
      <c r="F288" s="308"/>
      <c r="G288" s="308"/>
      <c r="H288" s="308"/>
      <c r="I288" s="308"/>
      <c r="J288" s="308"/>
      <c r="K288" s="309"/>
      <c r="L288" s="109">
        <f t="shared" si="66"/>
        <v>1429762.39</v>
      </c>
      <c r="M288" s="275">
        <v>277765.21000000002</v>
      </c>
      <c r="N288" s="170"/>
      <c r="O288" s="53"/>
      <c r="P288" s="275">
        <f>1149144.05+2853.13</f>
        <v>1151997.18</v>
      </c>
      <c r="Q288" s="49">
        <f>1028144.05+2853.13</f>
        <v>1030997.18</v>
      </c>
      <c r="R288" s="17"/>
      <c r="S288" s="17"/>
    </row>
    <row r="289" spans="1:17" ht="15.75" x14ac:dyDescent="0.2">
      <c r="A289" s="24"/>
      <c r="B289" s="312" t="s">
        <v>258</v>
      </c>
      <c r="C289" s="381"/>
      <c r="D289" s="381"/>
      <c r="E289" s="381"/>
      <c r="F289" s="381"/>
      <c r="G289" s="381"/>
      <c r="H289" s="381"/>
      <c r="I289" s="381"/>
      <c r="J289" s="381"/>
      <c r="K289" s="381"/>
      <c r="L289" s="109">
        <f>M289+O289+P289</f>
        <v>0</v>
      </c>
      <c r="M289" s="114">
        <f>SUM(M292)</f>
        <v>0</v>
      </c>
      <c r="N289" s="114">
        <f t="shared" ref="N289:Q289" si="73">SUM(N292)</f>
        <v>0</v>
      </c>
      <c r="O289" s="114">
        <f t="shared" si="73"/>
        <v>0</v>
      </c>
      <c r="P289" s="114">
        <f>SUM(P292)</f>
        <v>0</v>
      </c>
      <c r="Q289" s="114">
        <f t="shared" si="73"/>
        <v>0</v>
      </c>
    </row>
    <row r="290" spans="1:17" ht="15.75" hidden="1" x14ac:dyDescent="0.2">
      <c r="A290" s="24"/>
      <c r="B290" s="312"/>
      <c r="C290" s="381"/>
      <c r="D290" s="381"/>
      <c r="E290" s="381"/>
      <c r="F290" s="381"/>
      <c r="G290" s="381"/>
      <c r="H290" s="381"/>
      <c r="I290" s="381"/>
      <c r="J290" s="381"/>
      <c r="K290" s="381"/>
      <c r="L290" s="109">
        <f t="shared" si="66"/>
        <v>0</v>
      </c>
      <c r="M290" s="53"/>
      <c r="N290" s="53"/>
      <c r="O290" s="53"/>
      <c r="P290" s="53"/>
      <c r="Q290" s="49"/>
    </row>
    <row r="291" spans="1:17" ht="15.75" x14ac:dyDescent="0.2">
      <c r="A291" s="24"/>
      <c r="B291" s="312" t="s">
        <v>113</v>
      </c>
      <c r="C291" s="381"/>
      <c r="D291" s="381"/>
      <c r="E291" s="381"/>
      <c r="F291" s="381"/>
      <c r="G291" s="381"/>
      <c r="H291" s="381"/>
      <c r="I291" s="381"/>
      <c r="J291" s="381"/>
      <c r="K291" s="381"/>
      <c r="L291" s="109">
        <f t="shared" si="66"/>
        <v>0</v>
      </c>
      <c r="M291" s="53"/>
      <c r="N291" s="53"/>
      <c r="O291" s="53"/>
      <c r="P291" s="275"/>
      <c r="Q291" s="49"/>
    </row>
    <row r="292" spans="1:17" ht="15.75" x14ac:dyDescent="0.2">
      <c r="A292" s="24"/>
      <c r="B292" s="313"/>
      <c r="C292" s="308"/>
      <c r="D292" s="308"/>
      <c r="E292" s="308"/>
      <c r="F292" s="308"/>
      <c r="G292" s="308"/>
      <c r="H292" s="308"/>
      <c r="I292" s="308"/>
      <c r="J292" s="308"/>
      <c r="K292" s="309"/>
      <c r="L292" s="109">
        <f t="shared" si="66"/>
        <v>0</v>
      </c>
      <c r="M292" s="168"/>
      <c r="N292" s="139"/>
      <c r="O292" s="53"/>
      <c r="P292" s="53"/>
      <c r="Q292" s="49"/>
    </row>
    <row r="293" spans="1:17" ht="15.75" x14ac:dyDescent="0.2">
      <c r="A293" s="24"/>
      <c r="B293" s="312" t="s">
        <v>259</v>
      </c>
      <c r="C293" s="381"/>
      <c r="D293" s="381"/>
      <c r="E293" s="381"/>
      <c r="F293" s="381"/>
      <c r="G293" s="381"/>
      <c r="H293" s="381"/>
      <c r="I293" s="381"/>
      <c r="J293" s="381"/>
      <c r="K293" s="381"/>
      <c r="L293" s="109">
        <f t="shared" si="66"/>
        <v>0</v>
      </c>
      <c r="M293" s="114"/>
      <c r="N293" s="114">
        <f t="shared" ref="N293:Q293" si="74">SUM(N294)</f>
        <v>0</v>
      </c>
      <c r="O293" s="114">
        <f t="shared" si="74"/>
        <v>0</v>
      </c>
      <c r="P293" s="114">
        <f t="shared" si="74"/>
        <v>0</v>
      </c>
      <c r="Q293" s="114">
        <f t="shared" si="74"/>
        <v>0</v>
      </c>
    </row>
    <row r="294" spans="1:17" ht="16.5" customHeight="1" x14ac:dyDescent="0.2">
      <c r="A294" s="24"/>
      <c r="B294" s="313"/>
      <c r="C294" s="308"/>
      <c r="D294" s="308"/>
      <c r="E294" s="308"/>
      <c r="F294" s="308"/>
      <c r="G294" s="308"/>
      <c r="H294" s="308"/>
      <c r="I294" s="308"/>
      <c r="J294" s="308"/>
      <c r="K294" s="309"/>
      <c r="L294" s="109">
        <f t="shared" si="66"/>
        <v>0</v>
      </c>
      <c r="M294" s="53"/>
      <c r="N294" s="53"/>
      <c r="O294" s="53"/>
      <c r="P294" s="53"/>
      <c r="Q294" s="49"/>
    </row>
    <row r="295" spans="1:17" ht="78" customHeight="1" x14ac:dyDescent="0.2">
      <c r="A295" s="24"/>
      <c r="B295" s="310" t="s">
        <v>260</v>
      </c>
      <c r="C295" s="311"/>
      <c r="D295" s="311"/>
      <c r="E295" s="311"/>
      <c r="F295" s="311"/>
      <c r="G295" s="311"/>
      <c r="H295" s="311"/>
      <c r="I295" s="311"/>
      <c r="J295" s="311"/>
      <c r="K295" s="312"/>
      <c r="L295" s="109">
        <f t="shared" si="66"/>
        <v>0</v>
      </c>
      <c r="M295" s="53"/>
      <c r="N295" s="53"/>
      <c r="O295" s="53"/>
      <c r="P295" s="53"/>
      <c r="Q295" s="49"/>
    </row>
    <row r="296" spans="1:17" ht="20.25" customHeight="1" x14ac:dyDescent="0.2">
      <c r="A296" s="24"/>
      <c r="B296" s="312" t="s">
        <v>261</v>
      </c>
      <c r="C296" s="381"/>
      <c r="D296" s="381"/>
      <c r="E296" s="381"/>
      <c r="F296" s="381"/>
      <c r="G296" s="381"/>
      <c r="H296" s="381"/>
      <c r="I296" s="381"/>
      <c r="J296" s="381"/>
      <c r="K296" s="381"/>
      <c r="L296" s="109">
        <f t="shared" si="66"/>
        <v>0</v>
      </c>
      <c r="M296" s="114">
        <f>SUM(M298)</f>
        <v>0</v>
      </c>
      <c r="N296" s="114">
        <f t="shared" ref="N296:Q296" si="75">SUM(N298)</f>
        <v>0</v>
      </c>
      <c r="O296" s="114">
        <f t="shared" si="75"/>
        <v>0</v>
      </c>
      <c r="P296" s="114">
        <f t="shared" si="75"/>
        <v>0</v>
      </c>
      <c r="Q296" s="114">
        <f t="shared" si="75"/>
        <v>0</v>
      </c>
    </row>
    <row r="297" spans="1:17" ht="23.25" customHeight="1" x14ac:dyDescent="0.2">
      <c r="A297" s="24"/>
      <c r="B297" s="310" t="s">
        <v>113</v>
      </c>
      <c r="C297" s="311"/>
      <c r="D297" s="311"/>
      <c r="E297" s="311"/>
      <c r="F297" s="311"/>
      <c r="G297" s="311"/>
      <c r="H297" s="311"/>
      <c r="I297" s="311"/>
      <c r="J297" s="311"/>
      <c r="K297" s="312"/>
      <c r="L297" s="109"/>
      <c r="M297" s="53"/>
      <c r="N297" s="53"/>
      <c r="O297" s="53"/>
      <c r="P297" s="53"/>
      <c r="Q297" s="49"/>
    </row>
    <row r="298" spans="1:17" ht="15.75" customHeight="1" x14ac:dyDescent="0.2">
      <c r="A298" s="24"/>
      <c r="B298" s="310" t="s">
        <v>386</v>
      </c>
      <c r="C298" s="311"/>
      <c r="D298" s="311"/>
      <c r="E298" s="311"/>
      <c r="F298" s="311"/>
      <c r="G298" s="311"/>
      <c r="H298" s="311"/>
      <c r="I298" s="311"/>
      <c r="J298" s="311"/>
      <c r="K298" s="312"/>
      <c r="L298" s="109">
        <f t="shared" si="66"/>
        <v>0</v>
      </c>
      <c r="M298" s="53"/>
      <c r="N298" s="53"/>
      <c r="O298" s="181"/>
      <c r="P298" s="53"/>
      <c r="Q298" s="49"/>
    </row>
    <row r="299" spans="1:17" ht="15.75" customHeight="1" x14ac:dyDescent="0.2">
      <c r="A299" s="24"/>
      <c r="B299" s="396" t="s">
        <v>262</v>
      </c>
      <c r="C299" s="396"/>
      <c r="D299" s="396"/>
      <c r="E299" s="396"/>
      <c r="F299" s="396"/>
      <c r="G299" s="396"/>
      <c r="H299" s="396"/>
      <c r="I299" s="396"/>
      <c r="J299" s="396"/>
      <c r="K299" s="396"/>
      <c r="L299" s="109">
        <f t="shared" si="66"/>
        <v>0</v>
      </c>
      <c r="M299" s="114">
        <f>SUM(M300)</f>
        <v>0</v>
      </c>
      <c r="N299" s="114">
        <f t="shared" ref="N299:Q299" si="76">SUM(N300)</f>
        <v>0</v>
      </c>
      <c r="O299" s="114">
        <f t="shared" si="76"/>
        <v>0</v>
      </c>
      <c r="P299" s="114">
        <f t="shared" si="76"/>
        <v>0</v>
      </c>
      <c r="Q299" s="114">
        <f t="shared" si="76"/>
        <v>0</v>
      </c>
    </row>
    <row r="300" spans="1:17" ht="15.75" x14ac:dyDescent="0.2">
      <c r="A300" s="24"/>
      <c r="B300" s="344"/>
      <c r="C300" s="404"/>
      <c r="D300" s="404"/>
      <c r="E300" s="404"/>
      <c r="F300" s="404"/>
      <c r="G300" s="404"/>
      <c r="H300" s="404"/>
      <c r="I300" s="404"/>
      <c r="J300" s="404"/>
      <c r="K300" s="404"/>
      <c r="L300" s="109">
        <f t="shared" si="66"/>
        <v>0</v>
      </c>
      <c r="M300" s="53"/>
      <c r="N300" s="53"/>
      <c r="O300" s="53"/>
      <c r="P300" s="53"/>
      <c r="Q300" s="49"/>
    </row>
    <row r="301" spans="1:17" ht="32.25" customHeight="1" x14ac:dyDescent="0.2">
      <c r="A301" s="18">
        <v>244</v>
      </c>
      <c r="B301" s="60">
        <v>349</v>
      </c>
      <c r="C301" s="322" t="s">
        <v>263</v>
      </c>
      <c r="D301" s="323"/>
      <c r="E301" s="323"/>
      <c r="F301" s="323"/>
      <c r="G301" s="323"/>
      <c r="H301" s="323"/>
      <c r="I301" s="323"/>
      <c r="J301" s="323"/>
      <c r="K301" s="324"/>
      <c r="L301" s="109">
        <f t="shared" si="66"/>
        <v>0</v>
      </c>
      <c r="M301" s="114">
        <f>M308</f>
        <v>0</v>
      </c>
      <c r="N301" s="114">
        <f>N302+N306+N307+N309+N312</f>
        <v>0</v>
      </c>
      <c r="O301" s="114">
        <f>O302+O306+O307+O309+O312</f>
        <v>0</v>
      </c>
      <c r="P301" s="114">
        <f>P302+P306+P307+P309+P312+Q301+P308</f>
        <v>0</v>
      </c>
      <c r="Q301" s="114">
        <f>Q302+Q306+Q307+Q309+Q312</f>
        <v>0</v>
      </c>
    </row>
    <row r="302" spans="1:17" ht="35.25" customHeight="1" x14ac:dyDescent="0.2">
      <c r="A302" s="24"/>
      <c r="B302" s="386" t="s">
        <v>264</v>
      </c>
      <c r="C302" s="396"/>
      <c r="D302" s="396"/>
      <c r="E302" s="396"/>
      <c r="F302" s="396"/>
      <c r="G302" s="396"/>
      <c r="H302" s="396"/>
      <c r="I302" s="396"/>
      <c r="J302" s="396"/>
      <c r="K302" s="396"/>
      <c r="L302" s="109">
        <f t="shared" si="66"/>
        <v>0</v>
      </c>
      <c r="M302" s="114">
        <f>SUM(M303:M305)</f>
        <v>0</v>
      </c>
      <c r="N302" s="114">
        <f t="shared" ref="N302:Q302" si="77">SUM(N303:N305)</f>
        <v>0</v>
      </c>
      <c r="O302" s="114">
        <f t="shared" si="77"/>
        <v>0</v>
      </c>
      <c r="P302" s="114">
        <f t="shared" si="77"/>
        <v>0</v>
      </c>
      <c r="Q302" s="114">
        <f t="shared" si="77"/>
        <v>0</v>
      </c>
    </row>
    <row r="303" spans="1:17" ht="22.5" customHeight="1" x14ac:dyDescent="0.2">
      <c r="A303" s="24"/>
      <c r="B303" s="397" t="s">
        <v>265</v>
      </c>
      <c r="C303" s="398"/>
      <c r="D303" s="398"/>
      <c r="E303" s="398"/>
      <c r="F303" s="398"/>
      <c r="G303" s="398"/>
      <c r="H303" s="398"/>
      <c r="I303" s="398"/>
      <c r="J303" s="398"/>
      <c r="K303" s="398"/>
      <c r="L303" s="109">
        <f t="shared" si="66"/>
        <v>0</v>
      </c>
      <c r="M303" s="53"/>
      <c r="N303" s="53"/>
      <c r="O303" s="53"/>
      <c r="P303" s="53"/>
      <c r="Q303" s="49"/>
    </row>
    <row r="304" spans="1:17" ht="40.5" customHeight="1" x14ac:dyDescent="0.2">
      <c r="A304" s="24"/>
      <c r="B304" s="397" t="s">
        <v>266</v>
      </c>
      <c r="C304" s="398"/>
      <c r="D304" s="398"/>
      <c r="E304" s="398"/>
      <c r="F304" s="398"/>
      <c r="G304" s="398"/>
      <c r="H304" s="398"/>
      <c r="I304" s="398"/>
      <c r="J304" s="398"/>
      <c r="K304" s="398"/>
      <c r="L304" s="109">
        <f t="shared" si="66"/>
        <v>0</v>
      </c>
      <c r="M304" s="53"/>
      <c r="N304" s="53"/>
      <c r="O304" s="53"/>
      <c r="P304" s="53"/>
      <c r="Q304" s="49"/>
    </row>
    <row r="305" spans="1:17" ht="18.75" customHeight="1" x14ac:dyDescent="0.2">
      <c r="A305" s="24"/>
      <c r="B305" s="399" t="s">
        <v>267</v>
      </c>
      <c r="C305" s="400"/>
      <c r="D305" s="400"/>
      <c r="E305" s="400"/>
      <c r="F305" s="400"/>
      <c r="G305" s="400"/>
      <c r="H305" s="400"/>
      <c r="I305" s="400"/>
      <c r="J305" s="400"/>
      <c r="K305" s="401"/>
      <c r="L305" s="109">
        <f t="shared" si="66"/>
        <v>0</v>
      </c>
      <c r="M305" s="53"/>
      <c r="N305" s="53"/>
      <c r="O305" s="53"/>
      <c r="P305" s="53"/>
      <c r="Q305" s="49"/>
    </row>
    <row r="306" spans="1:17" ht="22.5" customHeight="1" x14ac:dyDescent="0.2">
      <c r="A306" s="24"/>
      <c r="B306" s="384" t="s">
        <v>268</v>
      </c>
      <c r="C306" s="402"/>
      <c r="D306" s="402"/>
      <c r="E306" s="402"/>
      <c r="F306" s="402"/>
      <c r="G306" s="402"/>
      <c r="H306" s="402"/>
      <c r="I306" s="402"/>
      <c r="J306" s="402"/>
      <c r="K306" s="403"/>
      <c r="L306" s="109">
        <f t="shared" si="66"/>
        <v>0</v>
      </c>
      <c r="M306" s="53"/>
      <c r="N306" s="53"/>
      <c r="O306" s="53"/>
      <c r="P306" s="53"/>
      <c r="Q306" s="49"/>
    </row>
    <row r="307" spans="1:17" ht="15.75" x14ac:dyDescent="0.2">
      <c r="A307" s="24"/>
      <c r="B307" s="384" t="s">
        <v>269</v>
      </c>
      <c r="C307" s="385"/>
      <c r="D307" s="385"/>
      <c r="E307" s="385"/>
      <c r="F307" s="385"/>
      <c r="G307" s="385"/>
      <c r="H307" s="385"/>
      <c r="I307" s="385"/>
      <c r="J307" s="385"/>
      <c r="K307" s="386"/>
      <c r="L307" s="109">
        <f t="shared" si="66"/>
        <v>0</v>
      </c>
      <c r="M307" s="53"/>
      <c r="N307" s="53"/>
      <c r="O307" s="53"/>
      <c r="P307" s="53"/>
      <c r="Q307" s="49"/>
    </row>
    <row r="308" spans="1:17" ht="15.75" x14ac:dyDescent="0.2">
      <c r="A308" s="24"/>
      <c r="B308" s="384" t="s">
        <v>399</v>
      </c>
      <c r="C308" s="385"/>
      <c r="D308" s="385"/>
      <c r="E308" s="385"/>
      <c r="F308" s="385"/>
      <c r="G308" s="385"/>
      <c r="H308" s="385"/>
      <c r="I308" s="385"/>
      <c r="J308" s="385"/>
      <c r="K308" s="386"/>
      <c r="L308" s="109">
        <f>M308</f>
        <v>0</v>
      </c>
      <c r="M308" s="181"/>
      <c r="N308" s="152"/>
      <c r="O308" s="152"/>
      <c r="P308" s="152"/>
      <c r="Q308" s="94"/>
    </row>
    <row r="309" spans="1:17" ht="15.75" x14ac:dyDescent="0.2">
      <c r="A309" s="24"/>
      <c r="B309" s="312" t="s">
        <v>270</v>
      </c>
      <c r="C309" s="381"/>
      <c r="D309" s="381"/>
      <c r="E309" s="381"/>
      <c r="F309" s="381"/>
      <c r="G309" s="381"/>
      <c r="H309" s="381"/>
      <c r="I309" s="381"/>
      <c r="J309" s="381"/>
      <c r="K309" s="381"/>
      <c r="L309" s="109">
        <f t="shared" si="66"/>
        <v>0</v>
      </c>
      <c r="M309" s="114">
        <f>SUM(M311)</f>
        <v>0</v>
      </c>
      <c r="N309" s="114">
        <f t="shared" ref="N309:Q309" si="78">SUM(N311)</f>
        <v>0</v>
      </c>
      <c r="O309" s="114">
        <f t="shared" si="78"/>
        <v>0</v>
      </c>
      <c r="P309" s="114">
        <f t="shared" si="78"/>
        <v>0</v>
      </c>
      <c r="Q309" s="114">
        <f t="shared" si="78"/>
        <v>0</v>
      </c>
    </row>
    <row r="310" spans="1:17" ht="15.75" x14ac:dyDescent="0.2">
      <c r="A310" s="24"/>
      <c r="B310" s="310" t="s">
        <v>113</v>
      </c>
      <c r="C310" s="311"/>
      <c r="D310" s="311"/>
      <c r="E310" s="311"/>
      <c r="F310" s="311"/>
      <c r="G310" s="311"/>
      <c r="H310" s="311"/>
      <c r="I310" s="311"/>
      <c r="J310" s="311"/>
      <c r="K310" s="312"/>
      <c r="L310" s="109"/>
      <c r="M310" s="53"/>
      <c r="N310" s="53"/>
      <c r="O310" s="53"/>
      <c r="P310" s="53"/>
      <c r="Q310" s="49"/>
    </row>
    <row r="311" spans="1:17" ht="15.75" x14ac:dyDescent="0.2">
      <c r="A311" s="24"/>
      <c r="B311" s="437"/>
      <c r="C311" s="438"/>
      <c r="D311" s="438"/>
      <c r="E311" s="438"/>
      <c r="F311" s="438"/>
      <c r="G311" s="438"/>
      <c r="H311" s="438"/>
      <c r="I311" s="438"/>
      <c r="J311" s="438"/>
      <c r="K311" s="439"/>
      <c r="L311" s="109">
        <f t="shared" si="66"/>
        <v>0</v>
      </c>
      <c r="M311" s="53"/>
      <c r="N311" s="53"/>
      <c r="O311" s="53"/>
      <c r="P311" s="53"/>
      <c r="Q311" s="49"/>
    </row>
    <row r="312" spans="1:17" ht="21.75" customHeight="1" x14ac:dyDescent="0.2">
      <c r="A312" s="24"/>
      <c r="B312" s="396" t="s">
        <v>262</v>
      </c>
      <c r="C312" s="396"/>
      <c r="D312" s="396"/>
      <c r="E312" s="396"/>
      <c r="F312" s="396"/>
      <c r="G312" s="396"/>
      <c r="H312" s="396"/>
      <c r="I312" s="396"/>
      <c r="J312" s="396"/>
      <c r="K312" s="396"/>
      <c r="L312" s="109">
        <f t="shared" si="66"/>
        <v>0</v>
      </c>
      <c r="M312" s="114">
        <f>SUM(M313)</f>
        <v>0</v>
      </c>
      <c r="N312" s="114">
        <f t="shared" ref="N312:Q312" si="79">SUM(N313)</f>
        <v>0</v>
      </c>
      <c r="O312" s="114">
        <f t="shared" si="79"/>
        <v>0</v>
      </c>
      <c r="P312" s="114">
        <f t="shared" si="79"/>
        <v>0</v>
      </c>
      <c r="Q312" s="114">
        <f t="shared" si="79"/>
        <v>0</v>
      </c>
    </row>
    <row r="313" spans="1:17" ht="15.75" x14ac:dyDescent="0.2">
      <c r="A313" s="24"/>
      <c r="B313" s="398"/>
      <c r="C313" s="398"/>
      <c r="D313" s="398"/>
      <c r="E313" s="398"/>
      <c r="F313" s="398"/>
      <c r="G313" s="398"/>
      <c r="H313" s="398"/>
      <c r="I313" s="398"/>
      <c r="J313" s="398"/>
      <c r="K313" s="398"/>
      <c r="L313" s="109">
        <f t="shared" si="66"/>
        <v>0</v>
      </c>
      <c r="M313" s="53"/>
      <c r="N313" s="53"/>
      <c r="O313" s="53"/>
      <c r="P313" s="53"/>
      <c r="Q313" s="49"/>
    </row>
    <row r="314" spans="1:17" ht="20.25" hidden="1" customHeight="1" x14ac:dyDescent="0.2">
      <c r="A314" s="58"/>
      <c r="B314" s="60" t="s">
        <v>271</v>
      </c>
      <c r="C314" s="322" t="s">
        <v>272</v>
      </c>
      <c r="D314" s="323"/>
      <c r="E314" s="323"/>
      <c r="F314" s="323"/>
      <c r="G314" s="323"/>
      <c r="H314" s="323"/>
      <c r="I314" s="323"/>
      <c r="J314" s="323"/>
      <c r="K314" s="324"/>
      <c r="L314" s="109">
        <f t="shared" si="66"/>
        <v>0</v>
      </c>
      <c r="M314" s="116">
        <f>M315+M318+M321+M324</f>
        <v>0</v>
      </c>
      <c r="N314" s="116">
        <f>N315+N318+N321+N324</f>
        <v>0</v>
      </c>
      <c r="O314" s="116">
        <f>O315+O318+O321+O324</f>
        <v>0</v>
      </c>
      <c r="P314" s="116">
        <f>P315+P318+P321+P324</f>
        <v>0</v>
      </c>
      <c r="Q314" s="116">
        <f>Q315+Q318+Q321+Q324</f>
        <v>0</v>
      </c>
    </row>
    <row r="315" spans="1:17" ht="45" hidden="1" customHeight="1" x14ac:dyDescent="0.2">
      <c r="A315" s="18">
        <v>243</v>
      </c>
      <c r="B315" s="60" t="s">
        <v>273</v>
      </c>
      <c r="C315" s="322" t="s">
        <v>274</v>
      </c>
      <c r="D315" s="323"/>
      <c r="E315" s="323"/>
      <c r="F315" s="323"/>
      <c r="G315" s="323"/>
      <c r="H315" s="323"/>
      <c r="I315" s="323"/>
      <c r="J315" s="323"/>
      <c r="K315" s="324"/>
      <c r="L315" s="109">
        <f t="shared" si="66"/>
        <v>0</v>
      </c>
      <c r="M315" s="116">
        <f>SUM(M317)+N315</f>
        <v>0</v>
      </c>
      <c r="N315" s="116">
        <f t="shared" ref="N315:Q315" si="80">SUM(N317)</f>
        <v>0</v>
      </c>
      <c r="O315" s="116">
        <f t="shared" si="80"/>
        <v>0</v>
      </c>
      <c r="P315" s="116">
        <f>SUM(P317)+Q315</f>
        <v>0</v>
      </c>
      <c r="Q315" s="116">
        <f t="shared" si="80"/>
        <v>0</v>
      </c>
    </row>
    <row r="316" spans="1:17" ht="19.5" hidden="1" customHeight="1" x14ac:dyDescent="0.2">
      <c r="A316" s="18"/>
      <c r="B316" s="320" t="s">
        <v>113</v>
      </c>
      <c r="C316" s="321"/>
      <c r="D316" s="321"/>
      <c r="E316" s="321"/>
      <c r="F316" s="321"/>
      <c r="G316" s="321"/>
      <c r="H316" s="321"/>
      <c r="I316" s="321"/>
      <c r="J316" s="321"/>
      <c r="K316" s="321"/>
      <c r="L316" s="109"/>
      <c r="M316" s="69"/>
      <c r="N316" s="69"/>
      <c r="O316" s="69"/>
      <c r="P316" s="69"/>
      <c r="Q316" s="70"/>
    </row>
    <row r="317" spans="1:17" ht="19.5" hidden="1" customHeight="1" x14ac:dyDescent="0.2">
      <c r="A317" s="103"/>
      <c r="B317" s="333"/>
      <c r="C317" s="334"/>
      <c r="D317" s="334"/>
      <c r="E317" s="334"/>
      <c r="F317" s="334"/>
      <c r="G317" s="334"/>
      <c r="H317" s="334"/>
      <c r="I317" s="334"/>
      <c r="J317" s="334"/>
      <c r="K317" s="100"/>
      <c r="L317" s="109">
        <f t="shared" si="66"/>
        <v>0</v>
      </c>
      <c r="M317" s="69"/>
      <c r="N317" s="69"/>
      <c r="O317" s="69"/>
      <c r="P317" s="69"/>
      <c r="Q317" s="70"/>
    </row>
    <row r="318" spans="1:17" ht="47.25" hidden="1" customHeight="1" x14ac:dyDescent="0.2">
      <c r="A318" s="18">
        <v>244</v>
      </c>
      <c r="B318" s="60" t="s">
        <v>273</v>
      </c>
      <c r="C318" s="322" t="s">
        <v>274</v>
      </c>
      <c r="D318" s="323"/>
      <c r="E318" s="323"/>
      <c r="F318" s="323"/>
      <c r="G318" s="323"/>
      <c r="H318" s="323"/>
      <c r="I318" s="323"/>
      <c r="J318" s="323"/>
      <c r="K318" s="324"/>
      <c r="L318" s="109">
        <f t="shared" si="66"/>
        <v>0</v>
      </c>
      <c r="M318" s="116">
        <f>SUM(M319:M320)+N318</f>
        <v>0</v>
      </c>
      <c r="N318" s="116">
        <f t="shared" ref="N318:Q318" si="81">SUM(N319:N320)</f>
        <v>0</v>
      </c>
      <c r="O318" s="116">
        <f t="shared" si="81"/>
        <v>0</v>
      </c>
      <c r="P318" s="116">
        <f>SUM(P319:P320)+Q318</f>
        <v>0</v>
      </c>
      <c r="Q318" s="116">
        <f t="shared" si="81"/>
        <v>0</v>
      </c>
    </row>
    <row r="319" spans="1:17" ht="29.25" hidden="1" customHeight="1" x14ac:dyDescent="0.2">
      <c r="A319" s="18"/>
      <c r="B319" s="310" t="s">
        <v>275</v>
      </c>
      <c r="C319" s="311"/>
      <c r="D319" s="311"/>
      <c r="E319" s="311"/>
      <c r="F319" s="311"/>
      <c r="G319" s="311"/>
      <c r="H319" s="311"/>
      <c r="I319" s="311"/>
      <c r="J319" s="311"/>
      <c r="K319" s="312"/>
      <c r="L319" s="109">
        <f t="shared" si="66"/>
        <v>0</v>
      </c>
      <c r="M319" s="69"/>
      <c r="N319" s="69"/>
      <c r="O319" s="69"/>
      <c r="P319" s="69"/>
      <c r="Q319" s="70"/>
    </row>
    <row r="320" spans="1:17" ht="33" hidden="1" customHeight="1" x14ac:dyDescent="0.2">
      <c r="A320" s="18"/>
      <c r="B320" s="310" t="s">
        <v>276</v>
      </c>
      <c r="C320" s="311"/>
      <c r="D320" s="311"/>
      <c r="E320" s="311"/>
      <c r="F320" s="311"/>
      <c r="G320" s="311"/>
      <c r="H320" s="311"/>
      <c r="I320" s="311"/>
      <c r="J320" s="311"/>
      <c r="K320" s="312"/>
      <c r="L320" s="109">
        <f t="shared" si="66"/>
        <v>0</v>
      </c>
      <c r="M320" s="69"/>
      <c r="N320" s="69"/>
      <c r="O320" s="69"/>
      <c r="P320" s="69"/>
      <c r="Q320" s="70"/>
    </row>
    <row r="321" spans="1:17" ht="46.5" hidden="1" customHeight="1" x14ac:dyDescent="0.2">
      <c r="A321" s="18">
        <v>243</v>
      </c>
      <c r="B321" s="60" t="s">
        <v>277</v>
      </c>
      <c r="C321" s="322" t="s">
        <v>278</v>
      </c>
      <c r="D321" s="435"/>
      <c r="E321" s="435"/>
      <c r="F321" s="435"/>
      <c r="G321" s="435"/>
      <c r="H321" s="435"/>
      <c r="I321" s="435"/>
      <c r="J321" s="435"/>
      <c r="K321" s="436"/>
      <c r="L321" s="109">
        <f t="shared" si="66"/>
        <v>0</v>
      </c>
      <c r="M321" s="116">
        <f>SUM(M323)+N321</f>
        <v>0</v>
      </c>
      <c r="N321" s="116">
        <f t="shared" ref="N321:Q321" si="82">SUM(N323)</f>
        <v>0</v>
      </c>
      <c r="O321" s="116">
        <f t="shared" si="82"/>
        <v>0</v>
      </c>
      <c r="P321" s="116">
        <f>SUM(P323)+Q321</f>
        <v>0</v>
      </c>
      <c r="Q321" s="116">
        <f t="shared" si="82"/>
        <v>0</v>
      </c>
    </row>
    <row r="322" spans="1:17" ht="18.75" hidden="1" customHeight="1" x14ac:dyDescent="0.2">
      <c r="A322" s="18"/>
      <c r="B322" s="320" t="s">
        <v>113</v>
      </c>
      <c r="C322" s="321"/>
      <c r="D322" s="321"/>
      <c r="E322" s="321"/>
      <c r="F322" s="321"/>
      <c r="G322" s="321"/>
      <c r="H322" s="321"/>
      <c r="I322" s="321"/>
      <c r="J322" s="321"/>
      <c r="K322" s="321"/>
      <c r="L322" s="109"/>
      <c r="M322" s="69"/>
      <c r="N322" s="69"/>
      <c r="O322" s="69"/>
      <c r="P322" s="69"/>
      <c r="Q322" s="70"/>
    </row>
    <row r="323" spans="1:17" ht="18.75" hidden="1" customHeight="1" x14ac:dyDescent="0.2">
      <c r="A323" s="18"/>
      <c r="B323" s="325"/>
      <c r="C323" s="326"/>
      <c r="D323" s="326"/>
      <c r="E323" s="326"/>
      <c r="F323" s="326"/>
      <c r="G323" s="326"/>
      <c r="H323" s="326"/>
      <c r="I323" s="326"/>
      <c r="J323" s="326"/>
      <c r="K323" s="327"/>
      <c r="L323" s="109">
        <f t="shared" si="66"/>
        <v>0</v>
      </c>
      <c r="M323" s="69"/>
      <c r="N323" s="69"/>
      <c r="O323" s="69"/>
      <c r="P323" s="69"/>
      <c r="Q323" s="70"/>
    </row>
    <row r="324" spans="1:17" ht="48.75" hidden="1" customHeight="1" x14ac:dyDescent="0.2">
      <c r="A324" s="18">
        <v>244</v>
      </c>
      <c r="B324" s="60" t="s">
        <v>277</v>
      </c>
      <c r="C324" s="322" t="s">
        <v>278</v>
      </c>
      <c r="D324" s="435"/>
      <c r="E324" s="435"/>
      <c r="F324" s="435"/>
      <c r="G324" s="435"/>
      <c r="H324" s="435"/>
      <c r="I324" s="435"/>
      <c r="J324" s="435"/>
      <c r="K324" s="436"/>
      <c r="L324" s="109">
        <f t="shared" si="66"/>
        <v>0</v>
      </c>
      <c r="M324" s="116">
        <f>SUM(M325:M326)+N324</f>
        <v>0</v>
      </c>
      <c r="N324" s="116">
        <f t="shared" ref="N324" si="83">SUM(N325:N326)</f>
        <v>0</v>
      </c>
      <c r="O324" s="116">
        <f t="shared" ref="O324" si="84">SUM(O325:O326)</f>
        <v>0</v>
      </c>
      <c r="P324" s="116">
        <f>SUM(P325:P326)+Q324</f>
        <v>0</v>
      </c>
      <c r="Q324" s="116">
        <f t="shared" ref="Q324" si="85">SUM(Q325:Q326)</f>
        <v>0</v>
      </c>
    </row>
    <row r="325" spans="1:17" ht="36.75" hidden="1" customHeight="1" x14ac:dyDescent="0.2">
      <c r="A325" s="71"/>
      <c r="B325" s="310" t="s">
        <v>279</v>
      </c>
      <c r="C325" s="311"/>
      <c r="D325" s="311"/>
      <c r="E325" s="311"/>
      <c r="F325" s="311"/>
      <c r="G325" s="311"/>
      <c r="H325" s="311"/>
      <c r="I325" s="311"/>
      <c r="J325" s="311"/>
      <c r="K325" s="312"/>
      <c r="L325" s="109">
        <f t="shared" ref="L325:L326" si="86">M325+O325+P325</f>
        <v>0</v>
      </c>
      <c r="M325" s="69"/>
      <c r="N325" s="69"/>
      <c r="O325" s="69"/>
      <c r="P325" s="69"/>
      <c r="Q325" s="70"/>
    </row>
    <row r="326" spans="1:17" ht="32.25" hidden="1" customHeight="1" x14ac:dyDescent="0.2">
      <c r="A326" s="71"/>
      <c r="B326" s="310" t="s">
        <v>280</v>
      </c>
      <c r="C326" s="311"/>
      <c r="D326" s="311"/>
      <c r="E326" s="311"/>
      <c r="F326" s="311"/>
      <c r="G326" s="311"/>
      <c r="H326" s="311"/>
      <c r="I326" s="311"/>
      <c r="J326" s="311"/>
      <c r="K326" s="312"/>
      <c r="L326" s="109">
        <f t="shared" si="86"/>
        <v>0</v>
      </c>
      <c r="M326" s="69"/>
      <c r="N326" s="69"/>
      <c r="O326" s="69"/>
      <c r="P326" s="69"/>
      <c r="Q326" s="70"/>
    </row>
    <row r="327" spans="1:17" ht="28.5" hidden="1" customHeight="1" x14ac:dyDescent="0.2">
      <c r="A327" s="18">
        <v>400</v>
      </c>
      <c r="B327" s="322" t="s">
        <v>281</v>
      </c>
      <c r="C327" s="323"/>
      <c r="D327" s="323"/>
      <c r="E327" s="323"/>
      <c r="F327" s="323"/>
      <c r="G327" s="323"/>
      <c r="H327" s="323"/>
      <c r="I327" s="323"/>
      <c r="J327" s="323"/>
      <c r="K327" s="324"/>
      <c r="L327" s="109">
        <f>M327+O327+P327</f>
        <v>0</v>
      </c>
      <c r="M327" s="114">
        <f>M328+M332</f>
        <v>0</v>
      </c>
      <c r="N327" s="114">
        <f>N328+N332</f>
        <v>0</v>
      </c>
      <c r="O327" s="114">
        <f t="shared" ref="O327:Q327" si="87">O328+O332</f>
        <v>0</v>
      </c>
      <c r="P327" s="114">
        <f t="shared" si="87"/>
        <v>0</v>
      </c>
      <c r="Q327" s="114">
        <f t="shared" si="87"/>
        <v>0</v>
      </c>
    </row>
    <row r="328" spans="1:17" ht="28.5" hidden="1" customHeight="1" x14ac:dyDescent="0.2">
      <c r="A328" s="18">
        <v>406</v>
      </c>
      <c r="B328" s="322" t="s">
        <v>282</v>
      </c>
      <c r="C328" s="323"/>
      <c r="D328" s="323"/>
      <c r="E328" s="323"/>
      <c r="F328" s="323"/>
      <c r="G328" s="323"/>
      <c r="H328" s="323"/>
      <c r="I328" s="323"/>
      <c r="J328" s="323"/>
      <c r="K328" s="324"/>
      <c r="L328" s="109">
        <f t="shared" ref="L328:L335" si="88">M328+O328+P328</f>
        <v>0</v>
      </c>
      <c r="M328" s="114">
        <f>SUM(M331)+N328</f>
        <v>0</v>
      </c>
      <c r="N328" s="114">
        <f t="shared" ref="N328:Q328" si="89">SUM(N331)</f>
        <v>0</v>
      </c>
      <c r="O328" s="114">
        <f t="shared" si="89"/>
        <v>0</v>
      </c>
      <c r="P328" s="114">
        <f>SUM(P331)+Q328</f>
        <v>0</v>
      </c>
      <c r="Q328" s="114">
        <f t="shared" si="89"/>
        <v>0</v>
      </c>
    </row>
    <row r="329" spans="1:17" ht="15.75" hidden="1" x14ac:dyDescent="0.2">
      <c r="A329" s="18">
        <v>406</v>
      </c>
      <c r="B329" s="325" t="s">
        <v>283</v>
      </c>
      <c r="C329" s="326"/>
      <c r="D329" s="327"/>
      <c r="E329" s="325"/>
      <c r="F329" s="326"/>
      <c r="G329" s="326"/>
      <c r="H329" s="326"/>
      <c r="I329" s="326"/>
      <c r="J329" s="326"/>
      <c r="K329" s="327"/>
      <c r="L329" s="109">
        <f t="shared" si="88"/>
        <v>0</v>
      </c>
      <c r="M329" s="105"/>
      <c r="N329" s="53"/>
      <c r="O329" s="53"/>
      <c r="P329" s="53"/>
      <c r="Q329" s="53"/>
    </row>
    <row r="330" spans="1:17" ht="15.75" hidden="1" x14ac:dyDescent="0.2">
      <c r="A330" s="18"/>
      <c r="B330" s="320" t="s">
        <v>113</v>
      </c>
      <c r="C330" s="321"/>
      <c r="D330" s="321"/>
      <c r="E330" s="321"/>
      <c r="F330" s="321"/>
      <c r="G330" s="321"/>
      <c r="H330" s="321"/>
      <c r="I330" s="321"/>
      <c r="J330" s="321"/>
      <c r="K330" s="321"/>
      <c r="L330" s="109"/>
      <c r="M330" s="53"/>
      <c r="N330" s="53"/>
      <c r="O330" s="53"/>
      <c r="P330" s="53"/>
      <c r="Q330" s="53"/>
    </row>
    <row r="331" spans="1:17" ht="15.75" hidden="1" x14ac:dyDescent="0.2">
      <c r="A331" s="18"/>
      <c r="B331" s="333"/>
      <c r="C331" s="334"/>
      <c r="D331" s="334"/>
      <c r="E331" s="334"/>
      <c r="F331" s="334"/>
      <c r="G331" s="334"/>
      <c r="H331" s="334"/>
      <c r="I331" s="334"/>
      <c r="J331" s="334"/>
      <c r="K331" s="72"/>
      <c r="L331" s="109">
        <f t="shared" si="88"/>
        <v>0</v>
      </c>
      <c r="M331" s="53"/>
      <c r="N331" s="53"/>
      <c r="O331" s="53"/>
      <c r="P331" s="53"/>
      <c r="Q331" s="53"/>
    </row>
    <row r="332" spans="1:17" ht="32.25" hidden="1" customHeight="1" x14ac:dyDescent="0.2">
      <c r="A332" s="18">
        <v>407</v>
      </c>
      <c r="B332" s="322" t="s">
        <v>284</v>
      </c>
      <c r="C332" s="323"/>
      <c r="D332" s="323"/>
      <c r="E332" s="323"/>
      <c r="F332" s="323"/>
      <c r="G332" s="323"/>
      <c r="H332" s="323"/>
      <c r="I332" s="323"/>
      <c r="J332" s="323"/>
      <c r="K332" s="324"/>
      <c r="L332" s="109">
        <f t="shared" si="88"/>
        <v>0</v>
      </c>
      <c r="M332" s="114">
        <f>SUM(M335)+N332</f>
        <v>0</v>
      </c>
      <c r="N332" s="114">
        <f t="shared" ref="N332:Q332" si="90">SUM(N335)</f>
        <v>0</v>
      </c>
      <c r="O332" s="114">
        <f t="shared" si="90"/>
        <v>0</v>
      </c>
      <c r="P332" s="114">
        <f>SUM(P335)+Q332</f>
        <v>0</v>
      </c>
      <c r="Q332" s="114">
        <f t="shared" si="90"/>
        <v>0</v>
      </c>
    </row>
    <row r="333" spans="1:17" ht="32.25" hidden="1" customHeight="1" x14ac:dyDescent="0.2">
      <c r="A333" s="18">
        <v>407</v>
      </c>
      <c r="B333" s="322" t="s">
        <v>285</v>
      </c>
      <c r="C333" s="435"/>
      <c r="D333" s="435"/>
      <c r="E333" s="435"/>
      <c r="F333" s="73"/>
      <c r="G333" s="73"/>
      <c r="H333" s="73"/>
      <c r="I333" s="73"/>
      <c r="J333" s="73"/>
      <c r="K333" s="74"/>
      <c r="L333" s="109">
        <f t="shared" si="88"/>
        <v>0</v>
      </c>
      <c r="M333" s="53"/>
      <c r="N333" s="53"/>
      <c r="O333" s="53"/>
      <c r="P333" s="53"/>
      <c r="Q333" s="53"/>
    </row>
    <row r="334" spans="1:17" ht="15.75" hidden="1" x14ac:dyDescent="0.2">
      <c r="A334" s="18"/>
      <c r="B334" s="320" t="s">
        <v>113</v>
      </c>
      <c r="C334" s="321"/>
      <c r="D334" s="321"/>
      <c r="E334" s="321"/>
      <c r="F334" s="321"/>
      <c r="G334" s="321"/>
      <c r="H334" s="321"/>
      <c r="I334" s="321"/>
      <c r="J334" s="321"/>
      <c r="K334" s="321"/>
      <c r="L334" s="109"/>
      <c r="M334" s="53"/>
      <c r="N334" s="53"/>
      <c r="O334" s="53"/>
      <c r="P334" s="53"/>
      <c r="Q334" s="53"/>
    </row>
    <row r="335" spans="1:17" ht="15.75" hidden="1" x14ac:dyDescent="0.2">
      <c r="A335" s="18"/>
      <c r="B335" s="333"/>
      <c r="C335" s="334"/>
      <c r="D335" s="334"/>
      <c r="E335" s="334"/>
      <c r="F335" s="334"/>
      <c r="G335" s="334"/>
      <c r="H335" s="334"/>
      <c r="I335" s="334"/>
      <c r="J335" s="334"/>
      <c r="K335" s="335"/>
      <c r="L335" s="109">
        <f t="shared" si="88"/>
        <v>0</v>
      </c>
      <c r="M335" s="53"/>
      <c r="N335" s="53"/>
      <c r="O335" s="53"/>
      <c r="P335" s="53"/>
      <c r="Q335" s="53"/>
    </row>
    <row r="336" spans="1:17" ht="19.5" customHeight="1" thickBot="1" x14ac:dyDescent="0.25">
      <c r="A336" s="330" t="s">
        <v>107</v>
      </c>
      <c r="B336" s="331"/>
      <c r="C336" s="331"/>
      <c r="D336" s="331"/>
      <c r="E336" s="331"/>
      <c r="F336" s="331"/>
      <c r="G336" s="331"/>
      <c r="H336" s="331"/>
      <c r="I336" s="331"/>
      <c r="J336" s="331"/>
      <c r="K336" s="332"/>
      <c r="L336" s="136">
        <f>M336+O336+P336</f>
        <v>93064514.439999983</v>
      </c>
      <c r="M336" s="117">
        <f>M10+M36+M41+M205+M226+M184</f>
        <v>86695365.309999987</v>
      </c>
      <c r="N336" s="117">
        <f>N10+N36+N41+N205+N226</f>
        <v>1776191.11</v>
      </c>
      <c r="O336" s="117">
        <f>O10+O36+O41+O205+O226+O187</f>
        <v>390880</v>
      </c>
      <c r="P336" s="117">
        <f>P10+P36+P41+P205+P226</f>
        <v>5978269.1299999999</v>
      </c>
      <c r="Q336" s="117">
        <f>Q10+Q36+Q41+Q205+Q226</f>
        <v>1030998.0700000001</v>
      </c>
    </row>
    <row r="337" spans="1:17" ht="33.75" customHeight="1" x14ac:dyDescent="0.25">
      <c r="A337" s="28" t="s">
        <v>127</v>
      </c>
      <c r="B337" s="29"/>
      <c r="C337" s="29"/>
      <c r="D337" s="29"/>
      <c r="E337" s="29"/>
      <c r="F337" s="29"/>
      <c r="G337" s="29"/>
      <c r="H337" s="30"/>
      <c r="I337" s="31"/>
      <c r="J337" s="31"/>
      <c r="K337" s="31"/>
      <c r="L337" s="16"/>
      <c r="M337" s="16"/>
      <c r="N337" s="16"/>
      <c r="O337" s="16"/>
      <c r="P337" s="16"/>
      <c r="Q337" s="16"/>
    </row>
    <row r="338" spans="1:17" ht="33.75" customHeight="1" x14ac:dyDescent="0.2">
      <c r="A338" s="32"/>
      <c r="B338" s="32"/>
      <c r="C338" s="32"/>
      <c r="D338" s="32"/>
      <c r="E338" s="32"/>
      <c r="F338" s="32"/>
      <c r="G338" s="32"/>
      <c r="H338" s="32"/>
      <c r="I338" s="32"/>
      <c r="J338" s="31"/>
      <c r="K338" s="31"/>
      <c r="L338" s="16"/>
      <c r="M338" s="16"/>
      <c r="N338" s="16"/>
      <c r="O338" s="16"/>
      <c r="P338" s="16"/>
      <c r="Q338" s="16"/>
    </row>
    <row r="339" spans="1:17" ht="16.5" x14ac:dyDescent="0.2">
      <c r="A339" s="33" t="s">
        <v>128</v>
      </c>
      <c r="B339" s="15"/>
      <c r="C339" s="15"/>
      <c r="D339" s="15"/>
      <c r="E339" s="15"/>
      <c r="F339" s="34"/>
      <c r="G339" s="34"/>
      <c r="H339" s="34"/>
      <c r="I339" s="15"/>
      <c r="J339" s="315" t="str">
        <f>'раздел 2'!H46</f>
        <v>А.С.Кочешков</v>
      </c>
      <c r="K339" s="315"/>
      <c r="L339" s="315"/>
      <c r="M339" s="16"/>
      <c r="N339" s="16"/>
      <c r="P339" s="16"/>
      <c r="Q339" s="16"/>
    </row>
    <row r="340" spans="1:17" ht="16.5" x14ac:dyDescent="0.2">
      <c r="A340" s="35"/>
      <c r="B340" s="15"/>
      <c r="C340" s="15"/>
      <c r="D340" s="15"/>
      <c r="E340" s="15"/>
      <c r="F340" s="316" t="s">
        <v>2</v>
      </c>
      <c r="G340" s="316"/>
      <c r="H340" s="316"/>
      <c r="I340" s="15"/>
      <c r="J340" s="328" t="s">
        <v>3</v>
      </c>
      <c r="K340" s="328"/>
      <c r="L340" s="328"/>
      <c r="N340" s="16"/>
      <c r="P340" s="16"/>
      <c r="Q340" s="16"/>
    </row>
    <row r="341" spans="1:17" ht="7.5" customHeight="1" x14ac:dyDescent="0.2">
      <c r="A341" s="35"/>
      <c r="B341" s="15"/>
      <c r="C341" s="15"/>
      <c r="D341" s="15"/>
      <c r="E341" s="15"/>
      <c r="F341" s="36"/>
      <c r="G341" s="36"/>
      <c r="H341" s="36"/>
      <c r="I341" s="15"/>
      <c r="J341" s="36"/>
      <c r="K341" s="16"/>
      <c r="L341" s="16"/>
      <c r="P341" s="37"/>
      <c r="Q341" s="37"/>
    </row>
    <row r="342" spans="1:17" ht="16.5" x14ac:dyDescent="0.2">
      <c r="A342" s="38" t="s">
        <v>129</v>
      </c>
      <c r="B342" s="38"/>
      <c r="C342" s="15"/>
      <c r="D342" s="15"/>
      <c r="E342" s="15"/>
      <c r="F342" s="34"/>
      <c r="G342" s="34"/>
      <c r="H342" s="34"/>
      <c r="I342" s="31"/>
      <c r="J342" s="315" t="str">
        <f>'раздел 2'!H49</f>
        <v>А. И. Пылёва</v>
      </c>
      <c r="K342" s="315"/>
      <c r="L342" s="315"/>
      <c r="P342" s="16"/>
      <c r="Q342" s="16"/>
    </row>
    <row r="343" spans="1:17" x14ac:dyDescent="0.2">
      <c r="A343" s="36"/>
      <c r="B343" s="15"/>
      <c r="C343" s="15"/>
      <c r="D343" s="15"/>
      <c r="E343" s="15"/>
      <c r="F343" s="316" t="s">
        <v>2</v>
      </c>
      <c r="G343" s="316"/>
      <c r="H343" s="316"/>
      <c r="I343" s="15"/>
      <c r="J343" s="328" t="s">
        <v>3</v>
      </c>
      <c r="K343" s="328"/>
      <c r="L343" s="328"/>
      <c r="M343" s="16"/>
      <c r="N343" s="16"/>
      <c r="P343" s="16"/>
      <c r="Q343" s="16"/>
    </row>
    <row r="344" spans="1:17" ht="1.5" customHeight="1" x14ac:dyDescent="0.2">
      <c r="A344" s="36"/>
      <c r="B344" s="15"/>
      <c r="C344" s="15"/>
      <c r="D344" s="15"/>
      <c r="E344" s="15"/>
      <c r="F344" s="15"/>
      <c r="G344" s="36"/>
      <c r="H344" s="31"/>
      <c r="I344" s="15"/>
      <c r="J344" s="15"/>
      <c r="K344" s="16"/>
      <c r="L344" s="16"/>
      <c r="M344" s="16"/>
      <c r="N344" s="16"/>
      <c r="P344" s="16"/>
      <c r="Q344" s="16"/>
    </row>
    <row r="345" spans="1:17" ht="15.75" x14ac:dyDescent="0.2">
      <c r="A345" s="125"/>
      <c r="B345" s="125">
        <f>'раздел 2'!A52</f>
        <v>44963</v>
      </c>
      <c r="C345" s="30"/>
      <c r="D345" s="30"/>
      <c r="E345" s="30"/>
      <c r="F345" s="30"/>
      <c r="G345" s="30"/>
      <c r="H345" s="39"/>
      <c r="I345" s="40"/>
      <c r="J345" s="40"/>
      <c r="K345" s="41"/>
      <c r="L345" s="41"/>
      <c r="M345" s="16"/>
      <c r="N345" s="41"/>
      <c r="P345" s="41"/>
      <c r="Q345" s="41"/>
    </row>
    <row r="346" spans="1:17" ht="23.25" hidden="1" customHeight="1" x14ac:dyDescent="0.2">
      <c r="B346" s="30"/>
      <c r="C346" s="30"/>
      <c r="D346" s="30"/>
      <c r="E346" s="30"/>
      <c r="F346" s="30"/>
      <c r="G346" s="30"/>
      <c r="H346" s="30"/>
      <c r="I346" s="39"/>
      <c r="J346" s="40"/>
      <c r="K346" s="40"/>
      <c r="L346" s="41"/>
      <c r="M346" s="41"/>
      <c r="N346" s="16"/>
      <c r="O346" s="41"/>
      <c r="P346" s="41"/>
      <c r="Q346" s="41"/>
    </row>
    <row r="347" spans="1:17" ht="15.75" hidden="1" x14ac:dyDescent="0.2">
      <c r="B347" s="15"/>
      <c r="C347" s="15"/>
      <c r="D347" s="15"/>
      <c r="E347" s="15"/>
      <c r="F347" s="15"/>
      <c r="G347" s="15"/>
      <c r="H347" s="36"/>
      <c r="I347" s="36"/>
      <c r="J347" s="15"/>
      <c r="K347" s="15"/>
      <c r="L347" s="16"/>
      <c r="M347" s="16">
        <f>48287700+6909</f>
        <v>48294609</v>
      </c>
      <c r="N347" s="41"/>
      <c r="O347" s="16">
        <v>51732369</v>
      </c>
      <c r="P347" s="16"/>
      <c r="Q347" s="16"/>
    </row>
    <row r="348" spans="1:17" hidden="1" x14ac:dyDescent="0.2">
      <c r="J348" s="42"/>
      <c r="K348" s="42"/>
      <c r="L348" s="43"/>
      <c r="M348" s="43" t="s">
        <v>130</v>
      </c>
      <c r="N348" s="16"/>
      <c r="O348" s="43" t="s">
        <v>131</v>
      </c>
      <c r="P348" s="43"/>
      <c r="Q348" s="43"/>
    </row>
    <row r="349" spans="1:17" hidden="1" x14ac:dyDescent="0.2">
      <c r="J349" s="42"/>
      <c r="K349" s="42"/>
      <c r="L349" s="43"/>
      <c r="M349" s="43">
        <v>44653700</v>
      </c>
      <c r="N349" s="43"/>
      <c r="O349" s="43">
        <v>1903045.8</v>
      </c>
      <c r="P349" s="43"/>
      <c r="Q349" s="43"/>
    </row>
    <row r="350" spans="1:17" hidden="1" x14ac:dyDescent="0.2">
      <c r="J350" s="42"/>
      <c r="K350" s="42"/>
      <c r="L350" s="43"/>
      <c r="M350" s="43" t="s">
        <v>133</v>
      </c>
      <c r="N350" s="43"/>
      <c r="O350" s="43" t="s">
        <v>134</v>
      </c>
      <c r="P350" s="43"/>
      <c r="Q350" s="43"/>
    </row>
    <row r="351" spans="1:17" hidden="1" x14ac:dyDescent="0.2">
      <c r="J351" s="42"/>
      <c r="K351" s="42"/>
      <c r="L351" s="43"/>
      <c r="M351" s="43">
        <f>M347-M349</f>
        <v>3640909</v>
      </c>
      <c r="N351" s="43"/>
      <c r="O351" s="43">
        <v>3437760</v>
      </c>
      <c r="P351" s="43"/>
      <c r="Q351" s="43"/>
    </row>
    <row r="352" spans="1:17" hidden="1" x14ac:dyDescent="0.2">
      <c r="J352" s="42"/>
      <c r="K352" s="42"/>
      <c r="L352" s="43"/>
      <c r="M352" s="43"/>
      <c r="N352" s="43"/>
      <c r="O352" s="43"/>
      <c r="P352" s="43"/>
      <c r="Q352" s="43"/>
    </row>
    <row r="353" spans="8:17" hidden="1" x14ac:dyDescent="0.2">
      <c r="J353" s="42"/>
      <c r="K353" s="42"/>
      <c r="L353" s="43">
        <v>211</v>
      </c>
      <c r="M353" s="43">
        <v>2798400</v>
      </c>
      <c r="N353" s="43"/>
      <c r="O353" s="43">
        <v>1196820</v>
      </c>
      <c r="P353" s="43">
        <v>211</v>
      </c>
      <c r="Q353" s="43"/>
    </row>
    <row r="354" spans="8:17" hidden="1" x14ac:dyDescent="0.2">
      <c r="J354" s="42"/>
      <c r="K354" s="42"/>
      <c r="L354" s="43">
        <v>213</v>
      </c>
      <c r="M354" s="43">
        <v>842509</v>
      </c>
      <c r="N354" s="43"/>
      <c r="O354" s="43">
        <f>O355-O353</f>
        <v>337894.19999999995</v>
      </c>
      <c r="P354" s="43">
        <v>213</v>
      </c>
      <c r="Q354" s="43"/>
    </row>
    <row r="355" spans="8:17" hidden="1" x14ac:dyDescent="0.2">
      <c r="J355" s="42"/>
      <c r="K355" s="42"/>
      <c r="L355" s="43"/>
      <c r="M355" s="43">
        <f>M353+M354</f>
        <v>3640909</v>
      </c>
      <c r="N355" s="43"/>
      <c r="O355" s="43">
        <v>1534714.2</v>
      </c>
      <c r="P355" s="43" t="s">
        <v>137</v>
      </c>
      <c r="Q355" s="43"/>
    </row>
    <row r="356" spans="8:17" hidden="1" x14ac:dyDescent="0.2">
      <c r="J356" s="42"/>
      <c r="K356" s="42"/>
      <c r="L356" s="43"/>
      <c r="M356" s="43"/>
      <c r="N356" s="43"/>
      <c r="O356" s="43"/>
      <c r="P356" s="43"/>
      <c r="Q356" s="43"/>
    </row>
    <row r="357" spans="8:17" hidden="1" x14ac:dyDescent="0.2">
      <c r="J357" s="42"/>
      <c r="K357" s="42"/>
      <c r="L357" s="43"/>
      <c r="M357" s="43"/>
      <c r="N357" s="43"/>
      <c r="O357" s="43"/>
      <c r="P357" s="43"/>
      <c r="Q357" s="43"/>
    </row>
    <row r="358" spans="8:17" ht="20.25" customHeight="1" x14ac:dyDescent="0.2">
      <c r="H358" s="314" t="s">
        <v>138</v>
      </c>
      <c r="I358" s="314"/>
      <c r="J358" s="42"/>
      <c r="K358" s="42"/>
      <c r="L358" s="43"/>
      <c r="M358" s="43"/>
      <c r="N358" s="43"/>
      <c r="O358" s="43"/>
      <c r="P358" s="43"/>
      <c r="Q358" s="43"/>
    </row>
    <row r="359" spans="8:17" x14ac:dyDescent="0.2">
      <c r="J359" s="42"/>
      <c r="K359" s="42"/>
      <c r="L359" s="43"/>
      <c r="M359" s="43"/>
      <c r="N359" s="43"/>
      <c r="O359" s="43"/>
      <c r="P359" s="43"/>
      <c r="Q359" s="43"/>
    </row>
    <row r="360" spans="8:17" x14ac:dyDescent="0.2">
      <c r="J360" s="42"/>
      <c r="K360" s="42"/>
      <c r="L360" s="43"/>
      <c r="M360" s="43"/>
      <c r="N360" s="43"/>
      <c r="O360" s="43"/>
      <c r="P360" s="43"/>
      <c r="Q360" s="43"/>
    </row>
    <row r="361" spans="8:17" x14ac:dyDescent="0.2">
      <c r="J361" s="42"/>
      <c r="K361" s="42"/>
      <c r="L361" s="43"/>
      <c r="M361" s="43"/>
      <c r="N361" s="43"/>
      <c r="O361" s="43"/>
      <c r="P361" s="43"/>
      <c r="Q361" s="43"/>
    </row>
    <row r="362" spans="8:17" x14ac:dyDescent="0.2">
      <c r="J362" s="42"/>
      <c r="K362" s="42"/>
      <c r="L362" s="43"/>
      <c r="M362" s="43"/>
      <c r="N362" s="43"/>
      <c r="O362" s="43"/>
      <c r="P362" s="43"/>
      <c r="Q362" s="43"/>
    </row>
    <row r="363" spans="8:17" x14ac:dyDescent="0.2">
      <c r="J363" s="42"/>
      <c r="K363" s="42"/>
      <c r="L363" s="43"/>
      <c r="M363" s="43"/>
      <c r="N363" s="43"/>
      <c r="O363" s="43"/>
      <c r="P363" s="43"/>
      <c r="Q363" s="43"/>
    </row>
  </sheetData>
  <mergeCells count="418">
    <mergeCell ref="B308:K308"/>
    <mergeCell ref="B167:K167"/>
    <mergeCell ref="B111:K111"/>
    <mergeCell ref="B2:Q2"/>
    <mergeCell ref="B3:Q3"/>
    <mergeCell ref="B4:Q4"/>
    <mergeCell ref="A6:A9"/>
    <mergeCell ref="B6:B9"/>
    <mergeCell ref="C6:K9"/>
    <mergeCell ref="L6:Q6"/>
    <mergeCell ref="L7:L9"/>
    <mergeCell ref="M7:Q7"/>
    <mergeCell ref="M8:N8"/>
    <mergeCell ref="B16:K16"/>
    <mergeCell ref="B17:K17"/>
    <mergeCell ref="B18:K18"/>
    <mergeCell ref="B19:K19"/>
    <mergeCell ref="C20:K20"/>
    <mergeCell ref="B21:K21"/>
    <mergeCell ref="O8:O9"/>
    <mergeCell ref="P8:Q8"/>
    <mergeCell ref="C10:K10"/>
    <mergeCell ref="B11:K11"/>
    <mergeCell ref="C12:K12"/>
    <mergeCell ref="C15:K15"/>
    <mergeCell ref="C13:J13"/>
    <mergeCell ref="B27:K27"/>
    <mergeCell ref="B29:K29"/>
    <mergeCell ref="B30:K30"/>
    <mergeCell ref="C31:J31"/>
    <mergeCell ref="B32:K32"/>
    <mergeCell ref="B33:K33"/>
    <mergeCell ref="B22:K22"/>
    <mergeCell ref="C23:K23"/>
    <mergeCell ref="B24:K24"/>
    <mergeCell ref="B25:K25"/>
    <mergeCell ref="C26:K26"/>
    <mergeCell ref="B28:K28"/>
    <mergeCell ref="C14:J14"/>
    <mergeCell ref="C42:K42"/>
    <mergeCell ref="B43:H43"/>
    <mergeCell ref="B44:H44"/>
    <mergeCell ref="B45:H45"/>
    <mergeCell ref="B46:H46"/>
    <mergeCell ref="B47:H47"/>
    <mergeCell ref="B34:J34"/>
    <mergeCell ref="B35:K35"/>
    <mergeCell ref="B36:K36"/>
    <mergeCell ref="C37:K37"/>
    <mergeCell ref="B38:K38"/>
    <mergeCell ref="C41:K41"/>
    <mergeCell ref="B39:K39"/>
    <mergeCell ref="C54:K54"/>
    <mergeCell ref="B55:K55"/>
    <mergeCell ref="B56:K56"/>
    <mergeCell ref="B57:K57"/>
    <mergeCell ref="B48:H48"/>
    <mergeCell ref="B49:H49"/>
    <mergeCell ref="B50:H50"/>
    <mergeCell ref="B51:H51"/>
    <mergeCell ref="B52:H52"/>
    <mergeCell ref="C53:K53"/>
    <mergeCell ref="L63:P63"/>
    <mergeCell ref="B64:H64"/>
    <mergeCell ref="I64:K64"/>
    <mergeCell ref="B65:H65"/>
    <mergeCell ref="I65:K65"/>
    <mergeCell ref="B66:H66"/>
    <mergeCell ref="I66:K66"/>
    <mergeCell ref="B58:K58"/>
    <mergeCell ref="B59:K59"/>
    <mergeCell ref="B60:K60"/>
    <mergeCell ref="C61:K61"/>
    <mergeCell ref="B62:K62"/>
    <mergeCell ref="B63:H63"/>
    <mergeCell ref="I63:K63"/>
    <mergeCell ref="L72:P72"/>
    <mergeCell ref="B73:H73"/>
    <mergeCell ref="I73:K73"/>
    <mergeCell ref="B67:H67"/>
    <mergeCell ref="I67:K67"/>
    <mergeCell ref="B68:H68"/>
    <mergeCell ref="I68:K68"/>
    <mergeCell ref="B69:H69"/>
    <mergeCell ref="I69:K69"/>
    <mergeCell ref="B74:H74"/>
    <mergeCell ref="I74:K74"/>
    <mergeCell ref="B75:H75"/>
    <mergeCell ref="I75:K75"/>
    <mergeCell ref="B76:H76"/>
    <mergeCell ref="I76:K76"/>
    <mergeCell ref="B70:K70"/>
    <mergeCell ref="B71:K71"/>
    <mergeCell ref="B72:H72"/>
    <mergeCell ref="I72:K72"/>
    <mergeCell ref="B81:G81"/>
    <mergeCell ref="H81:I81"/>
    <mergeCell ref="J81:K81"/>
    <mergeCell ref="L81:P81"/>
    <mergeCell ref="B82:G82"/>
    <mergeCell ref="H82:I82"/>
    <mergeCell ref="J82:K82"/>
    <mergeCell ref="B77:H77"/>
    <mergeCell ref="I77:K77"/>
    <mergeCell ref="B78:H78"/>
    <mergeCell ref="I78:K78"/>
    <mergeCell ref="B79:K79"/>
    <mergeCell ref="B80:K80"/>
    <mergeCell ref="B85:G85"/>
    <mergeCell ref="H85:I85"/>
    <mergeCell ref="J85:K85"/>
    <mergeCell ref="B86:G86"/>
    <mergeCell ref="H86:I86"/>
    <mergeCell ref="J86:K86"/>
    <mergeCell ref="B83:G83"/>
    <mergeCell ref="H83:I83"/>
    <mergeCell ref="J83:K83"/>
    <mergeCell ref="B84:G84"/>
    <mergeCell ref="H84:I84"/>
    <mergeCell ref="J84:K84"/>
    <mergeCell ref="A93:A94"/>
    <mergeCell ref="B93:B94"/>
    <mergeCell ref="C93:K94"/>
    <mergeCell ref="B87:G87"/>
    <mergeCell ref="H87:I87"/>
    <mergeCell ref="J87:K87"/>
    <mergeCell ref="B88:G88"/>
    <mergeCell ref="H88:I88"/>
    <mergeCell ref="J88:K88"/>
    <mergeCell ref="B95:K95"/>
    <mergeCell ref="B96:K96"/>
    <mergeCell ref="B97:E97"/>
    <mergeCell ref="F97:H97"/>
    <mergeCell ref="I97:K97"/>
    <mergeCell ref="B98:E98"/>
    <mergeCell ref="F98:H98"/>
    <mergeCell ref="I98:K98"/>
    <mergeCell ref="B89:K89"/>
    <mergeCell ref="B90:K90"/>
    <mergeCell ref="B91:K91"/>
    <mergeCell ref="B92:K92"/>
    <mergeCell ref="B105:B106"/>
    <mergeCell ref="C105:K106"/>
    <mergeCell ref="B107:K107"/>
    <mergeCell ref="B108:K108"/>
    <mergeCell ref="B109:K109"/>
    <mergeCell ref="B99:K99"/>
    <mergeCell ref="B100:K100"/>
    <mergeCell ref="B101:K101"/>
    <mergeCell ref="B102:K102"/>
    <mergeCell ref="B103:K103"/>
    <mergeCell ref="C104:K104"/>
    <mergeCell ref="B113:K113"/>
    <mergeCell ref="B115:K115"/>
    <mergeCell ref="B116:K116"/>
    <mergeCell ref="B119:K119"/>
    <mergeCell ref="B120:K120"/>
    <mergeCell ref="B122:K122"/>
    <mergeCell ref="B114:K114"/>
    <mergeCell ref="B117:K117"/>
    <mergeCell ref="B121:K121"/>
    <mergeCell ref="B118:K118"/>
    <mergeCell ref="B129:G129"/>
    <mergeCell ref="H129:K129"/>
    <mergeCell ref="B130:G130"/>
    <mergeCell ref="H130:K130"/>
    <mergeCell ref="B131:G131"/>
    <mergeCell ref="H131:K131"/>
    <mergeCell ref="B124:K124"/>
    <mergeCell ref="B125:K125"/>
    <mergeCell ref="B126:K126"/>
    <mergeCell ref="B127:K127"/>
    <mergeCell ref="B128:G128"/>
    <mergeCell ref="H128:K128"/>
    <mergeCell ref="B135:G135"/>
    <mergeCell ref="H135:K135"/>
    <mergeCell ref="B136:G136"/>
    <mergeCell ref="H136:K136"/>
    <mergeCell ref="B137:K137"/>
    <mergeCell ref="B138:G138"/>
    <mergeCell ref="H138:K138"/>
    <mergeCell ref="B132:G132"/>
    <mergeCell ref="H132:K132"/>
    <mergeCell ref="B133:G133"/>
    <mergeCell ref="H133:K133"/>
    <mergeCell ref="B134:G134"/>
    <mergeCell ref="H134:K134"/>
    <mergeCell ref="B144:G144"/>
    <mergeCell ref="H144:K144"/>
    <mergeCell ref="B145:G145"/>
    <mergeCell ref="H145:K145"/>
    <mergeCell ref="C146:K146"/>
    <mergeCell ref="B147:B148"/>
    <mergeCell ref="C147:K148"/>
    <mergeCell ref="B139:G139"/>
    <mergeCell ref="H139:K139"/>
    <mergeCell ref="B140:K140"/>
    <mergeCell ref="B141:K141"/>
    <mergeCell ref="B142:K142"/>
    <mergeCell ref="B143:K143"/>
    <mergeCell ref="B156:K156"/>
    <mergeCell ref="B157:K157"/>
    <mergeCell ref="B159:K159"/>
    <mergeCell ref="B164:K164"/>
    <mergeCell ref="B161:J161"/>
    <mergeCell ref="B163:J163"/>
    <mergeCell ref="B149:K149"/>
    <mergeCell ref="B150:K150"/>
    <mergeCell ref="B151:K151"/>
    <mergeCell ref="B152:K152"/>
    <mergeCell ref="B153:K153"/>
    <mergeCell ref="B162:J162"/>
    <mergeCell ref="B218:K218"/>
    <mergeCell ref="C194:K194"/>
    <mergeCell ref="B195:K195"/>
    <mergeCell ref="B205:K205"/>
    <mergeCell ref="C206:K206"/>
    <mergeCell ref="C207:K207"/>
    <mergeCell ref="C188:K188"/>
    <mergeCell ref="B189:K189"/>
    <mergeCell ref="B190:K190"/>
    <mergeCell ref="C191:K191"/>
    <mergeCell ref="B192:K192"/>
    <mergeCell ref="B193:K193"/>
    <mergeCell ref="B214:K214"/>
    <mergeCell ref="C215:K215"/>
    <mergeCell ref="C216:K216"/>
    <mergeCell ref="B217:K217"/>
    <mergeCell ref="B208:K208"/>
    <mergeCell ref="B209:K209"/>
    <mergeCell ref="C210:K210"/>
    <mergeCell ref="B211:K211"/>
    <mergeCell ref="B212:K212"/>
    <mergeCell ref="B213:K213"/>
    <mergeCell ref="B196:K196"/>
    <mergeCell ref="B197:K197"/>
    <mergeCell ref="B229:K229"/>
    <mergeCell ref="B230:K230"/>
    <mergeCell ref="B231:G231"/>
    <mergeCell ref="H231:K231"/>
    <mergeCell ref="B232:G232"/>
    <mergeCell ref="H232:K232"/>
    <mergeCell ref="B219:K219"/>
    <mergeCell ref="B220:K220"/>
    <mergeCell ref="B221:K221"/>
    <mergeCell ref="C226:K226"/>
    <mergeCell ref="C227:K227"/>
    <mergeCell ref="C228:K228"/>
    <mergeCell ref="B222:J222"/>
    <mergeCell ref="B223:J223"/>
    <mergeCell ref="B224:J224"/>
    <mergeCell ref="B225:J225"/>
    <mergeCell ref="B238:K238"/>
    <mergeCell ref="B239:K239"/>
    <mergeCell ref="B240:K240"/>
    <mergeCell ref="B241:K241"/>
    <mergeCell ref="B242:K242"/>
    <mergeCell ref="B243:K243"/>
    <mergeCell ref="B233:G233"/>
    <mergeCell ref="H233:K233"/>
    <mergeCell ref="C234:K234"/>
    <mergeCell ref="B235:K235"/>
    <mergeCell ref="B236:K236"/>
    <mergeCell ref="B237:K237"/>
    <mergeCell ref="C258:G258"/>
    <mergeCell ref="H258:I258"/>
    <mergeCell ref="J258:K258"/>
    <mergeCell ref="L258:Q258"/>
    <mergeCell ref="C259:G259"/>
    <mergeCell ref="H259:I259"/>
    <mergeCell ref="J259:K259"/>
    <mergeCell ref="B244:K244"/>
    <mergeCell ref="B245:K245"/>
    <mergeCell ref="B246:K246"/>
    <mergeCell ref="B247:K247"/>
    <mergeCell ref="B249:K249"/>
    <mergeCell ref="C252:K252"/>
    <mergeCell ref="C255:J255"/>
    <mergeCell ref="C253:J253"/>
    <mergeCell ref="B248:K248"/>
    <mergeCell ref="B250:K250"/>
    <mergeCell ref="B251:K251"/>
    <mergeCell ref="B270:K270"/>
    <mergeCell ref="B271:K271"/>
    <mergeCell ref="C262:G262"/>
    <mergeCell ref="H262:I262"/>
    <mergeCell ref="J262:K262"/>
    <mergeCell ref="C263:K263"/>
    <mergeCell ref="B264:K264"/>
    <mergeCell ref="B265:K265"/>
    <mergeCell ref="C260:G260"/>
    <mergeCell ref="H260:I260"/>
    <mergeCell ref="J260:K260"/>
    <mergeCell ref="C261:G261"/>
    <mergeCell ref="H261:I261"/>
    <mergeCell ref="J261:K261"/>
    <mergeCell ref="B293:K293"/>
    <mergeCell ref="B294:K294"/>
    <mergeCell ref="B295:K295"/>
    <mergeCell ref="B284:K284"/>
    <mergeCell ref="B285:K285"/>
    <mergeCell ref="B286:K286"/>
    <mergeCell ref="B287:K287"/>
    <mergeCell ref="B288:K288"/>
    <mergeCell ref="B289:K289"/>
    <mergeCell ref="B290:K290"/>
    <mergeCell ref="B291:K291"/>
    <mergeCell ref="B292:K292"/>
    <mergeCell ref="B325:K325"/>
    <mergeCell ref="B326:K326"/>
    <mergeCell ref="C315:K315"/>
    <mergeCell ref="B316:K316"/>
    <mergeCell ref="C318:K318"/>
    <mergeCell ref="B319:K319"/>
    <mergeCell ref="B320:K320"/>
    <mergeCell ref="B309:K309"/>
    <mergeCell ref="B310:K310"/>
    <mergeCell ref="B311:K311"/>
    <mergeCell ref="B312:K312"/>
    <mergeCell ref="B313:K313"/>
    <mergeCell ref="C314:K314"/>
    <mergeCell ref="B317:J317"/>
    <mergeCell ref="Q93:Q94"/>
    <mergeCell ref="L97:Q97"/>
    <mergeCell ref="H358:I358"/>
    <mergeCell ref="J339:L339"/>
    <mergeCell ref="F340:H340"/>
    <mergeCell ref="J340:L340"/>
    <mergeCell ref="J342:L342"/>
    <mergeCell ref="F343:H343"/>
    <mergeCell ref="J343:L343"/>
    <mergeCell ref="B331:J331"/>
    <mergeCell ref="B332:K332"/>
    <mergeCell ref="B333:E333"/>
    <mergeCell ref="B334:K334"/>
    <mergeCell ref="B335:K335"/>
    <mergeCell ref="A336:K336"/>
    <mergeCell ref="B327:K327"/>
    <mergeCell ref="B328:K328"/>
    <mergeCell ref="B329:D329"/>
    <mergeCell ref="E329:K329"/>
    <mergeCell ref="B330:K330"/>
    <mergeCell ref="C321:K321"/>
    <mergeCell ref="B322:K322"/>
    <mergeCell ref="B323:K323"/>
    <mergeCell ref="C324:K324"/>
    <mergeCell ref="P93:P94"/>
    <mergeCell ref="B182:K182"/>
    <mergeCell ref="B183:K183"/>
    <mergeCell ref="C184:K184"/>
    <mergeCell ref="B185:K185"/>
    <mergeCell ref="B186:K186"/>
    <mergeCell ref="B187:K187"/>
    <mergeCell ref="B176:K176"/>
    <mergeCell ref="B177:K177"/>
    <mergeCell ref="C178:K178"/>
    <mergeCell ref="B179:K179"/>
    <mergeCell ref="B180:K180"/>
    <mergeCell ref="C181:K181"/>
    <mergeCell ref="B166:K166"/>
    <mergeCell ref="C169:K169"/>
    <mergeCell ref="B170:K170"/>
    <mergeCell ref="B158:J158"/>
    <mergeCell ref="B160:K160"/>
    <mergeCell ref="B171:K171"/>
    <mergeCell ref="B172:K172"/>
    <mergeCell ref="B173:B175"/>
    <mergeCell ref="C173:K175"/>
    <mergeCell ref="B154:K154"/>
    <mergeCell ref="B155:K155"/>
    <mergeCell ref="B202:J202"/>
    <mergeCell ref="L93:L94"/>
    <mergeCell ref="M93:M94"/>
    <mergeCell ref="N93:N94"/>
    <mergeCell ref="O93:O94"/>
    <mergeCell ref="C278:K278"/>
    <mergeCell ref="B279:K279"/>
    <mergeCell ref="B280:J280"/>
    <mergeCell ref="C266:K266"/>
    <mergeCell ref="B267:K267"/>
    <mergeCell ref="B268:K268"/>
    <mergeCell ref="B110:K110"/>
    <mergeCell ref="B112:K112"/>
    <mergeCell ref="B123:K123"/>
    <mergeCell ref="B203:J203"/>
    <mergeCell ref="B204:J204"/>
    <mergeCell ref="B254:J254"/>
    <mergeCell ref="C257:K257"/>
    <mergeCell ref="B256:J256"/>
    <mergeCell ref="B198:K198"/>
    <mergeCell ref="B199:K199"/>
    <mergeCell ref="B200:K200"/>
    <mergeCell ref="B165:J165"/>
    <mergeCell ref="B269:K269"/>
    <mergeCell ref="B168:J168"/>
    <mergeCell ref="C40:K40"/>
    <mergeCell ref="B302:K302"/>
    <mergeCell ref="B303:K303"/>
    <mergeCell ref="B304:K304"/>
    <mergeCell ref="B305:K305"/>
    <mergeCell ref="B306:K306"/>
    <mergeCell ref="B307:K307"/>
    <mergeCell ref="B296:K296"/>
    <mergeCell ref="B297:K297"/>
    <mergeCell ref="B298:K298"/>
    <mergeCell ref="B299:K299"/>
    <mergeCell ref="B300:K300"/>
    <mergeCell ref="C301:K301"/>
    <mergeCell ref="C281:K281"/>
    <mergeCell ref="B282:K282"/>
    <mergeCell ref="B283:K283"/>
    <mergeCell ref="C272:K272"/>
    <mergeCell ref="B273:K273"/>
    <mergeCell ref="B274:K274"/>
    <mergeCell ref="B275:K275"/>
    <mergeCell ref="B276:K276"/>
    <mergeCell ref="B277:K277"/>
    <mergeCell ref="B201:J201"/>
  </mergeCells>
  <pageMargins left="0.23622047244094491" right="0.23622047244094491" top="0.74803149606299213" bottom="0.74803149606299213" header="0.31496062992125984" footer="0.31496062992125984"/>
  <pageSetup paperSize="9" scale="43" fitToHeight="3" orientation="portrait" r:id="rId1"/>
  <rowBreaks count="3" manualBreakCount="3">
    <brk id="84" max="16" man="1"/>
    <brk id="168" max="16" man="1"/>
    <brk id="251"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5</vt:i4>
      </vt:variant>
    </vt:vector>
  </HeadingPairs>
  <TitlesOfParts>
    <vt:vector size="9" baseType="lpstr">
      <vt:lpstr>раздел 1</vt:lpstr>
      <vt:lpstr>раздел 2</vt:lpstr>
      <vt:lpstr>Расшифровка (доход)</vt:lpstr>
      <vt:lpstr>Расшифровка (расход)</vt:lpstr>
      <vt:lpstr>'раздел 1'!Заголовки_для_печати</vt:lpstr>
      <vt:lpstr>'раздел 2'!Заголовки_для_печати</vt:lpstr>
      <vt:lpstr>'раздел 1'!Область_печати</vt:lpstr>
      <vt:lpstr>'раздел 2'!Область_печати</vt:lpstr>
      <vt:lpstr>'Расшифровка (расход)'!Область_печати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Katanaeva_MN</dc:creator>
  <cp:lastModifiedBy>Пылева Анастасия Ивановна</cp:lastModifiedBy>
  <cp:lastPrinted>2022-05-24T12:11:23Z</cp:lastPrinted>
  <dcterms:created xsi:type="dcterms:W3CDTF">2019-10-03T07:17:42Z</dcterms:created>
  <dcterms:modified xsi:type="dcterms:W3CDTF">2023-02-06T13:32:11Z</dcterms:modified>
</cp:coreProperties>
</file>